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ink/ink3.xml" ContentType="application/inkml+xml"/>
  <Override PartName="/xl/drawings/drawing3.xml" ContentType="application/vnd.openxmlformats-officedocument.drawing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lakasfelujitas-budapest.com/"/>
    </mc:Choice>
  </mc:AlternateContent>
  <xr:revisionPtr revIDLastSave="0" documentId="8_{8E19836B-16C8-4863-A209-297A39AFC32D}" xr6:coauthVersionLast="36" xr6:coauthVersionMax="36" xr10:uidLastSave="{00000000-0000-0000-0000-000000000000}"/>
  <bookViews>
    <workbookView xWindow="0" yWindow="0" windowWidth="22455" windowHeight="12428" tabRatio="614" activeTab="1" xr2:uid="{00000000-000D-0000-FFFF-FFFF00000000}"/>
  </bookViews>
  <sheets>
    <sheet name="Összesítés" sheetId="1" r:id="rId1"/>
    <sheet name="Díj" sheetId="2" r:id="rId2"/>
    <sheet name="Anyag" sheetId="3" r:id="rId3"/>
  </sheets>
  <definedNames>
    <definedName name="_xlnm.Print_Area" localSheetId="2">Anyag!$A$1:$F$222</definedName>
    <definedName name="_xlnm.Print_Area" localSheetId="1">Díj!$A$1:$H$178</definedName>
    <definedName name="_xlnm.Print_Area" localSheetId="0">Összesítés!$A$1:$G$30</definedName>
  </definedNames>
  <calcPr calcId="191028"/>
</workbook>
</file>

<file path=xl/calcChain.xml><?xml version="1.0" encoding="utf-8"?>
<calcChain xmlns="http://schemas.openxmlformats.org/spreadsheetml/2006/main">
  <c r="C73" i="2" l="1"/>
  <c r="B71" i="2"/>
  <c r="C67" i="2"/>
  <c r="C89" i="3"/>
  <c r="L92" i="3"/>
  <c r="L93" i="3"/>
  <c r="L94" i="3"/>
  <c r="L95" i="3"/>
  <c r="L91" i="3"/>
  <c r="E109" i="3"/>
  <c r="E102" i="3"/>
  <c r="G45" i="2"/>
  <c r="G44" i="2"/>
  <c r="G69" i="2"/>
  <c r="E72" i="2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E53" i="3"/>
  <c r="E50" i="3"/>
  <c r="E108" i="3"/>
  <c r="E111" i="3"/>
  <c r="C65" i="2"/>
  <c r="H9" i="2"/>
  <c r="C3" i="1"/>
  <c r="H20" i="2"/>
  <c r="C4" i="1"/>
  <c r="G33" i="2"/>
  <c r="H33" i="2"/>
  <c r="H27" i="2"/>
  <c r="C5" i="1"/>
  <c r="J42" i="2"/>
  <c r="J43" i="2"/>
  <c r="J44" i="2"/>
  <c r="J45" i="2"/>
  <c r="G47" i="2"/>
  <c r="H47" i="2"/>
  <c r="H48" i="2"/>
  <c r="G59" i="2"/>
  <c r="H59" i="2"/>
  <c r="G60" i="2"/>
  <c r="H60" i="2"/>
  <c r="H50" i="2"/>
  <c r="C7" i="1"/>
  <c r="G64" i="2"/>
  <c r="J64" i="2"/>
  <c r="C66" i="2"/>
  <c r="E66" i="2"/>
  <c r="F66" i="2"/>
  <c r="G68" i="2"/>
  <c r="J68" i="2"/>
  <c r="J69" i="2"/>
  <c r="G70" i="2"/>
  <c r="J70" i="2"/>
  <c r="G71" i="2"/>
  <c r="J71" i="2"/>
  <c r="G72" i="2"/>
  <c r="J72" i="2"/>
  <c r="G73" i="2"/>
  <c r="J73" i="2"/>
  <c r="G84" i="2"/>
  <c r="J84" i="2"/>
  <c r="H76" i="2"/>
  <c r="C9" i="1"/>
  <c r="H96" i="2"/>
  <c r="C10" i="1"/>
  <c r="H114" i="2"/>
  <c r="C11" i="1"/>
  <c r="G126" i="2"/>
  <c r="J126" i="2"/>
  <c r="G127" i="2"/>
  <c r="J127" i="2"/>
  <c r="E129" i="2"/>
  <c r="F129" i="2"/>
  <c r="H129" i="2"/>
  <c r="E130" i="2"/>
  <c r="E131" i="2"/>
  <c r="F131" i="2"/>
  <c r="H131" i="2"/>
  <c r="G136" i="2"/>
  <c r="H136" i="2"/>
  <c r="H134" i="2"/>
  <c r="C13" i="1"/>
  <c r="H141" i="2"/>
  <c r="H142" i="2"/>
  <c r="G146" i="2"/>
  <c r="J146" i="2"/>
  <c r="H148" i="2"/>
  <c r="H149" i="2"/>
  <c r="H145" i="2"/>
  <c r="C15" i="1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H172" i="2"/>
  <c r="C17" i="1"/>
  <c r="D9" i="3"/>
  <c r="F9" i="3"/>
  <c r="D10" i="3"/>
  <c r="D11" i="3"/>
  <c r="F11" i="3"/>
  <c r="E17" i="3"/>
  <c r="F17" i="3"/>
  <c r="E18" i="3"/>
  <c r="F18" i="3"/>
  <c r="E19" i="3"/>
  <c r="F19" i="3"/>
  <c r="E20" i="3"/>
  <c r="F20" i="3"/>
  <c r="E21" i="3"/>
  <c r="F21" i="3"/>
  <c r="E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F44" i="3"/>
  <c r="F45" i="3"/>
  <c r="F46" i="3"/>
  <c r="E32" i="3"/>
  <c r="E5" i="1"/>
  <c r="H50" i="3"/>
  <c r="E49" i="3"/>
  <c r="E6" i="1"/>
  <c r="E51" i="3"/>
  <c r="H51" i="3"/>
  <c r="E52" i="3"/>
  <c r="H52" i="3"/>
  <c r="H53" i="3"/>
  <c r="E70" i="3"/>
  <c r="E7" i="1"/>
  <c r="C88" i="3"/>
  <c r="E88" i="3"/>
  <c r="E89" i="3"/>
  <c r="E91" i="3"/>
  <c r="H91" i="3"/>
  <c r="E92" i="3"/>
  <c r="H92" i="3"/>
  <c r="H93" i="3"/>
  <c r="E94" i="3"/>
  <c r="H94" i="3"/>
  <c r="E95" i="3"/>
  <c r="H95" i="3"/>
  <c r="E97" i="3"/>
  <c r="E9" i="1"/>
  <c r="H108" i="3"/>
  <c r="H109" i="3"/>
  <c r="H111" i="3"/>
  <c r="D132" i="3"/>
  <c r="F132" i="3"/>
  <c r="D133" i="3"/>
  <c r="F133" i="3"/>
  <c r="D134" i="3"/>
  <c r="F134" i="3"/>
  <c r="D135" i="3"/>
  <c r="F135" i="3"/>
  <c r="D136" i="3"/>
  <c r="F136" i="3"/>
  <c r="D137" i="3"/>
  <c r="F137" i="3"/>
  <c r="D138" i="3"/>
  <c r="F138" i="3"/>
  <c r="D139" i="3"/>
  <c r="F139" i="3"/>
  <c r="D140" i="3"/>
  <c r="F140" i="3"/>
  <c r="D141" i="3"/>
  <c r="F141" i="3"/>
  <c r="D145" i="3"/>
  <c r="F145" i="3"/>
  <c r="D146" i="3"/>
  <c r="F146" i="3"/>
  <c r="D147" i="3"/>
  <c r="F147" i="3"/>
  <c r="D148" i="3"/>
  <c r="F148" i="3"/>
  <c r="D149" i="3"/>
  <c r="F149" i="3"/>
  <c r="D150" i="3"/>
  <c r="F150" i="3"/>
  <c r="D151" i="3"/>
  <c r="F151" i="3"/>
  <c r="D152" i="3"/>
  <c r="F152" i="3"/>
  <c r="D153" i="3"/>
  <c r="F153" i="3"/>
  <c r="D154" i="3"/>
  <c r="F154" i="3"/>
  <c r="D155" i="3"/>
  <c r="F155" i="3"/>
  <c r="D156" i="3"/>
  <c r="F156" i="3"/>
  <c r="D157" i="3"/>
  <c r="F157" i="3"/>
  <c r="D158" i="3"/>
  <c r="F158" i="3"/>
  <c r="D159" i="3"/>
  <c r="F159" i="3"/>
  <c r="E162" i="3"/>
  <c r="E13" i="1"/>
  <c r="D174" i="3"/>
  <c r="F174" i="3"/>
  <c r="D175" i="3"/>
  <c r="F175" i="3"/>
  <c r="D176" i="3"/>
  <c r="F176" i="3"/>
  <c r="D177" i="3"/>
  <c r="F177" i="3"/>
  <c r="D178" i="3"/>
  <c r="F178" i="3"/>
  <c r="D179" i="3"/>
  <c r="F179" i="3"/>
  <c r="D180" i="3"/>
  <c r="F180" i="3"/>
  <c r="D181" i="3"/>
  <c r="F181" i="3"/>
  <c r="D182" i="3"/>
  <c r="F182" i="3"/>
  <c r="D183" i="3"/>
  <c r="F183" i="3"/>
  <c r="D184" i="3"/>
  <c r="F184" i="3"/>
  <c r="E188" i="3"/>
  <c r="H188" i="3"/>
  <c r="D190" i="3"/>
  <c r="F190" i="3"/>
  <c r="D191" i="3"/>
  <c r="F191" i="3"/>
  <c r="D192" i="3"/>
  <c r="F192" i="3"/>
  <c r="D193" i="3"/>
  <c r="F193" i="3"/>
  <c r="D194" i="3"/>
  <c r="F194" i="3"/>
  <c r="D195" i="3"/>
  <c r="F195" i="3"/>
  <c r="D196" i="3"/>
  <c r="F196" i="3"/>
  <c r="D197" i="3"/>
  <c r="F197" i="3"/>
  <c r="D198" i="3"/>
  <c r="F198" i="3"/>
  <c r="D199" i="3"/>
  <c r="F199" i="3"/>
  <c r="D200" i="3"/>
  <c r="F200" i="3"/>
  <c r="D201" i="3"/>
  <c r="F201" i="3"/>
  <c r="D202" i="3"/>
  <c r="F202" i="3"/>
  <c r="E204" i="3"/>
  <c r="E16" i="1"/>
  <c r="E222" i="3"/>
  <c r="E17" i="1"/>
  <c r="E84" i="2"/>
  <c r="F84" i="2"/>
  <c r="E82" i="2"/>
  <c r="F82" i="2"/>
  <c r="C90" i="3"/>
  <c r="E10" i="2"/>
  <c r="E11" i="2"/>
  <c r="F11" i="2"/>
  <c r="E12" i="2"/>
  <c r="F12" i="2"/>
  <c r="E13" i="2"/>
  <c r="F13" i="2"/>
  <c r="E14" i="2"/>
  <c r="F14" i="2"/>
  <c r="E15" i="2"/>
  <c r="F15" i="2"/>
  <c r="E16" i="2"/>
  <c r="E17" i="2"/>
  <c r="E21" i="2"/>
  <c r="E22" i="2"/>
  <c r="E23" i="2"/>
  <c r="E24" i="2"/>
  <c r="E25" i="2"/>
  <c r="A20" i="2"/>
  <c r="B4" i="1"/>
  <c r="F24" i="2"/>
  <c r="F25" i="2"/>
  <c r="E28" i="2"/>
  <c r="E29" i="2"/>
  <c r="E30" i="2"/>
  <c r="E31" i="2"/>
  <c r="E32" i="2"/>
  <c r="E33" i="2"/>
  <c r="E34" i="2"/>
  <c r="E35" i="2"/>
  <c r="E36" i="2"/>
  <c r="E37" i="2"/>
  <c r="A27" i="2"/>
  <c r="B5" i="1"/>
  <c r="F33" i="2"/>
  <c r="F34" i="2"/>
  <c r="F36" i="2"/>
  <c r="F37" i="2"/>
  <c r="E41" i="2"/>
  <c r="E42" i="2"/>
  <c r="F42" i="2"/>
  <c r="E43" i="2"/>
  <c r="F43" i="2"/>
  <c r="E44" i="2"/>
  <c r="F44" i="2"/>
  <c r="E45" i="2"/>
  <c r="F45" i="2"/>
  <c r="E46" i="2"/>
  <c r="E47" i="2"/>
  <c r="F47" i="2"/>
  <c r="E51" i="2"/>
  <c r="E52" i="2"/>
  <c r="F52" i="2"/>
  <c r="E53" i="2"/>
  <c r="F53" i="2"/>
  <c r="E54" i="2"/>
  <c r="E55" i="2"/>
  <c r="E56" i="2"/>
  <c r="E57" i="2"/>
  <c r="F57" i="2"/>
  <c r="E58" i="2"/>
  <c r="F58" i="2"/>
  <c r="E59" i="2"/>
  <c r="E60" i="2"/>
  <c r="F60" i="2"/>
  <c r="E64" i="2"/>
  <c r="F64" i="2"/>
  <c r="E68" i="2"/>
  <c r="F68" i="2"/>
  <c r="E69" i="2"/>
  <c r="F69" i="2"/>
  <c r="E70" i="2"/>
  <c r="F70" i="2"/>
  <c r="E71" i="2"/>
  <c r="F71" i="2"/>
  <c r="E77" i="2"/>
  <c r="F77" i="2"/>
  <c r="E78" i="2"/>
  <c r="F78" i="2"/>
  <c r="E79" i="2"/>
  <c r="F79" i="2"/>
  <c r="E80" i="2"/>
  <c r="E81" i="2"/>
  <c r="F81" i="2"/>
  <c r="E83" i="2"/>
  <c r="F83" i="2"/>
  <c r="B103" i="2"/>
  <c r="J112" i="3"/>
  <c r="L112" i="3"/>
  <c r="M112" i="3"/>
  <c r="N112" i="3"/>
  <c r="O112" i="3"/>
  <c r="E101" i="2"/>
  <c r="F101" i="2"/>
  <c r="E102" i="2"/>
  <c r="F102" i="2"/>
  <c r="E115" i="2"/>
  <c r="F115" i="2"/>
  <c r="E116" i="2"/>
  <c r="E117" i="2"/>
  <c r="F117" i="2"/>
  <c r="E118" i="2"/>
  <c r="F118" i="2"/>
  <c r="E119" i="2"/>
  <c r="F119" i="2"/>
  <c r="E120" i="2"/>
  <c r="E121" i="2"/>
  <c r="E126" i="2"/>
  <c r="E127" i="2"/>
  <c r="E128" i="2"/>
  <c r="F128" i="2"/>
  <c r="E135" i="2"/>
  <c r="E136" i="2"/>
  <c r="E134" i="2"/>
  <c r="F136" i="2"/>
  <c r="E139" i="2"/>
  <c r="F139" i="2"/>
  <c r="E140" i="2"/>
  <c r="F140" i="2"/>
  <c r="F138" i="2"/>
  <c r="E141" i="2"/>
  <c r="E142" i="2"/>
  <c r="E146" i="2"/>
  <c r="F146" i="2"/>
  <c r="E147" i="2"/>
  <c r="E148" i="2"/>
  <c r="E149" i="2"/>
  <c r="F149" i="2"/>
  <c r="E153" i="2"/>
  <c r="F153" i="2"/>
  <c r="E154" i="2"/>
  <c r="E155" i="2"/>
  <c r="E156" i="2"/>
  <c r="F156" i="2"/>
  <c r="E157" i="2"/>
  <c r="F157" i="2"/>
  <c r="E158" i="2"/>
  <c r="F158" i="2"/>
  <c r="E159" i="2"/>
  <c r="F159" i="2"/>
  <c r="E160" i="2"/>
  <c r="F160" i="2"/>
  <c r="E161" i="2"/>
  <c r="E162" i="2"/>
  <c r="F162" i="2"/>
  <c r="E173" i="2"/>
  <c r="F173" i="2"/>
  <c r="E174" i="2"/>
  <c r="F174" i="2"/>
  <c r="E175" i="2"/>
  <c r="E176" i="2"/>
  <c r="F176" i="2"/>
  <c r="E177" i="2"/>
  <c r="F177" i="2"/>
  <c r="E178" i="2"/>
  <c r="F178" i="2"/>
  <c r="E179" i="2"/>
  <c r="E180" i="2"/>
  <c r="F180" i="2"/>
  <c r="E181" i="2"/>
  <c r="E182" i="2"/>
  <c r="F182" i="2"/>
  <c r="E183" i="2"/>
  <c r="D15" i="3"/>
  <c r="D17" i="3"/>
  <c r="D18" i="3"/>
  <c r="D19" i="3"/>
  <c r="D20" i="3"/>
  <c r="D21" i="3"/>
  <c r="D22" i="3"/>
  <c r="A14" i="3"/>
  <c r="D4" i="1"/>
  <c r="D33" i="3"/>
  <c r="D34" i="3"/>
  <c r="D35" i="3"/>
  <c r="D36" i="3"/>
  <c r="D37" i="3"/>
  <c r="D38" i="3"/>
  <c r="D39" i="3"/>
  <c r="D40" i="3"/>
  <c r="D41" i="3"/>
  <c r="D42" i="3"/>
  <c r="D43" i="3"/>
  <c r="A32" i="3"/>
  <c r="D5" i="1"/>
  <c r="D50" i="3"/>
  <c r="D51" i="3"/>
  <c r="D52" i="3"/>
  <c r="D53" i="3"/>
  <c r="D54" i="3"/>
  <c r="D55" i="3"/>
  <c r="D56" i="3"/>
  <c r="D57" i="3"/>
  <c r="D58" i="3"/>
  <c r="D49" i="3"/>
  <c r="D71" i="3"/>
  <c r="D72" i="3"/>
  <c r="D73" i="3"/>
  <c r="D74" i="3"/>
  <c r="D75" i="3"/>
  <c r="D98" i="3"/>
  <c r="B99" i="3"/>
  <c r="D99" i="3"/>
  <c r="D100" i="3"/>
  <c r="D101" i="3"/>
  <c r="D102" i="3"/>
  <c r="D103" i="3"/>
  <c r="D104" i="3"/>
  <c r="D105" i="3"/>
  <c r="D108" i="3"/>
  <c r="D109" i="3"/>
  <c r="D110" i="3"/>
  <c r="D111" i="3"/>
  <c r="D112" i="3"/>
  <c r="D113" i="3"/>
  <c r="D114" i="3"/>
  <c r="D127" i="3"/>
  <c r="D128" i="3"/>
  <c r="D129" i="3"/>
  <c r="D130" i="3"/>
  <c r="D131" i="3"/>
  <c r="A144" i="3"/>
  <c r="D12" i="1"/>
  <c r="D163" i="3"/>
  <c r="D164" i="3"/>
  <c r="D165" i="3"/>
  <c r="D166" i="3"/>
  <c r="A162" i="3"/>
  <c r="D13" i="1"/>
  <c r="D170" i="3"/>
  <c r="D188" i="3"/>
  <c r="D189" i="3"/>
  <c r="D187" i="3"/>
  <c r="D205" i="3"/>
  <c r="D206" i="3"/>
  <c r="D207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A222" i="3"/>
  <c r="D17" i="1"/>
  <c r="G74" i="2"/>
  <c r="J74" i="2"/>
  <c r="D95" i="3"/>
  <c r="D94" i="3"/>
  <c r="F72" i="2"/>
  <c r="G10" i="2"/>
  <c r="J10" i="2"/>
  <c r="K10" i="2"/>
  <c r="M10" i="2"/>
  <c r="N10" i="2"/>
  <c r="O10" i="2"/>
  <c r="P11" i="2"/>
  <c r="K13" i="2"/>
  <c r="M13" i="2"/>
  <c r="P13" i="2"/>
  <c r="N13" i="2"/>
  <c r="O13" i="2"/>
  <c r="P14" i="2"/>
  <c r="K29" i="2"/>
  <c r="M29" i="2"/>
  <c r="K16" i="2"/>
  <c r="M16" i="2"/>
  <c r="J99" i="3"/>
  <c r="L99" i="3"/>
  <c r="M99" i="3"/>
  <c r="N99" i="3"/>
  <c r="O99" i="3"/>
  <c r="G116" i="2"/>
  <c r="J116" i="2"/>
  <c r="G117" i="2"/>
  <c r="J117" i="2"/>
  <c r="G118" i="2"/>
  <c r="J118" i="2"/>
  <c r="G121" i="2"/>
  <c r="J121" i="2"/>
  <c r="J122" i="2"/>
  <c r="J123" i="2"/>
  <c r="A1" i="1"/>
  <c r="F55" i="2"/>
  <c r="B25" i="1"/>
  <c r="H102" i="3"/>
  <c r="G17" i="2"/>
  <c r="J17" i="2"/>
  <c r="F17" i="2"/>
  <c r="J71" i="3"/>
  <c r="L71" i="3"/>
  <c r="M71" i="3"/>
  <c r="N71" i="3"/>
  <c r="O71" i="3"/>
  <c r="F16" i="2"/>
  <c r="G16" i="2"/>
  <c r="J16" i="2"/>
  <c r="J41" i="2"/>
  <c r="G24" i="2"/>
  <c r="J24" i="2"/>
  <c r="E158" i="3"/>
  <c r="E159" i="3"/>
  <c r="D160" i="3"/>
  <c r="F160" i="3"/>
  <c r="E160" i="3"/>
  <c r="E15" i="3"/>
  <c r="H15" i="3"/>
  <c r="E167" i="3"/>
  <c r="H167" i="3"/>
  <c r="H117" i="3"/>
  <c r="H118" i="3"/>
  <c r="H119" i="3"/>
  <c r="H120" i="3"/>
  <c r="H121" i="3"/>
  <c r="H122" i="3"/>
  <c r="H123" i="3"/>
  <c r="H115" i="3"/>
  <c r="H116" i="3"/>
  <c r="E114" i="3"/>
  <c r="H114" i="3"/>
  <c r="E113" i="3"/>
  <c r="H113" i="3"/>
  <c r="E110" i="3"/>
  <c r="H110" i="3"/>
  <c r="E104" i="3"/>
  <c r="H104" i="3"/>
  <c r="E105" i="3"/>
  <c r="H105" i="3"/>
  <c r="E157" i="3"/>
  <c r="E156" i="3"/>
  <c r="D77" i="3"/>
  <c r="E77" i="3"/>
  <c r="H77" i="3"/>
  <c r="D76" i="3"/>
  <c r="E71" i="3"/>
  <c r="H71" i="3"/>
  <c r="H60" i="3"/>
  <c r="H61" i="3"/>
  <c r="H62" i="3"/>
  <c r="H63" i="3"/>
  <c r="H64" i="3"/>
  <c r="H65" i="3"/>
  <c r="H66" i="3"/>
  <c r="H67" i="3"/>
  <c r="H68" i="3"/>
  <c r="E59" i="3"/>
  <c r="H59" i="3"/>
  <c r="G120" i="2"/>
  <c r="J120" i="2"/>
  <c r="J85" i="2"/>
  <c r="J86" i="2"/>
  <c r="J87" i="2"/>
  <c r="J88" i="2"/>
  <c r="J89" i="2"/>
  <c r="J90" i="2"/>
  <c r="J91" i="2"/>
  <c r="J92" i="2"/>
  <c r="J93" i="2"/>
  <c r="J94" i="2"/>
  <c r="J18" i="2"/>
  <c r="K15" i="2"/>
  <c r="K12" i="2"/>
  <c r="G128" i="2"/>
  <c r="J128" i="2"/>
  <c r="G12" i="2"/>
  <c r="J12" i="2"/>
  <c r="G111" i="2"/>
  <c r="J111" i="2"/>
  <c r="E111" i="2"/>
  <c r="F111" i="2"/>
  <c r="G110" i="2"/>
  <c r="J110" i="2"/>
  <c r="E110" i="2"/>
  <c r="F110" i="2"/>
  <c r="G109" i="2"/>
  <c r="J109" i="2"/>
  <c r="E109" i="2"/>
  <c r="F109" i="2"/>
  <c r="J61" i="2"/>
  <c r="J131" i="2"/>
  <c r="J130" i="2"/>
  <c r="J48" i="2"/>
  <c r="H208" i="3"/>
  <c r="H209" i="3"/>
  <c r="H210" i="3"/>
  <c r="H211" i="3"/>
  <c r="H212" i="3"/>
  <c r="H213" i="3"/>
  <c r="H214" i="3"/>
  <c r="H215" i="3"/>
  <c r="H216" i="3"/>
  <c r="H217" i="3"/>
  <c r="H218" i="3"/>
  <c r="H171" i="3"/>
  <c r="H164" i="3"/>
  <c r="H165" i="3"/>
  <c r="H166" i="3"/>
  <c r="H112" i="3"/>
  <c r="H99" i="3"/>
  <c r="H101" i="3"/>
  <c r="H44" i="3"/>
  <c r="H45" i="3"/>
  <c r="H46" i="3"/>
  <c r="H47" i="3"/>
  <c r="J58" i="3"/>
  <c r="L58" i="3"/>
  <c r="M58" i="3"/>
  <c r="N58" i="3"/>
  <c r="O58" i="3"/>
  <c r="E131" i="3"/>
  <c r="H131" i="3"/>
  <c r="E132" i="3"/>
  <c r="E133" i="3"/>
  <c r="E134" i="3"/>
  <c r="E135" i="3"/>
  <c r="E136" i="3"/>
  <c r="E137" i="3"/>
  <c r="E138" i="3"/>
  <c r="E139" i="3"/>
  <c r="E140" i="3"/>
  <c r="E141" i="3"/>
  <c r="G102" i="2"/>
  <c r="J102" i="2"/>
  <c r="G83" i="2"/>
  <c r="G101" i="2"/>
  <c r="J101" i="2"/>
  <c r="J77" i="3"/>
  <c r="L77" i="3"/>
  <c r="M77" i="3"/>
  <c r="N77" i="3"/>
  <c r="O77" i="3"/>
  <c r="J73" i="3"/>
  <c r="E226" i="3"/>
  <c r="H226" i="3"/>
  <c r="J70" i="3"/>
  <c r="E72" i="3"/>
  <c r="H72" i="3"/>
  <c r="F150" i="2"/>
  <c r="G140" i="2"/>
  <c r="J140" i="2"/>
  <c r="E207" i="3"/>
  <c r="H207" i="3"/>
  <c r="D167" i="3"/>
  <c r="G32" i="2"/>
  <c r="J32" i="2"/>
  <c r="J33" i="2"/>
  <c r="G34" i="2"/>
  <c r="J34" i="2"/>
  <c r="F35" i="2"/>
  <c r="G35" i="2"/>
  <c r="G36" i="2"/>
  <c r="H36" i="2"/>
  <c r="G37" i="2"/>
  <c r="H37" i="2"/>
  <c r="E38" i="2"/>
  <c r="F38" i="2"/>
  <c r="G38" i="2"/>
  <c r="J38" i="2"/>
  <c r="G15" i="2"/>
  <c r="J15" i="2"/>
  <c r="B1" i="1"/>
  <c r="G178" i="2"/>
  <c r="J178" i="2"/>
  <c r="F51" i="2"/>
  <c r="G78" i="2"/>
  <c r="J78" i="2"/>
  <c r="G135" i="2"/>
  <c r="J135" i="2"/>
  <c r="E239" i="3"/>
  <c r="H239" i="3"/>
  <c r="E238" i="3"/>
  <c r="H238" i="3"/>
  <c r="E237" i="3"/>
  <c r="H237" i="3"/>
  <c r="E236" i="3"/>
  <c r="H236" i="3"/>
  <c r="E235" i="3"/>
  <c r="H235" i="3"/>
  <c r="E234" i="3"/>
  <c r="H234" i="3"/>
  <c r="E233" i="3"/>
  <c r="H233" i="3"/>
  <c r="E232" i="3"/>
  <c r="H232" i="3"/>
  <c r="E231" i="3"/>
  <c r="H231" i="3"/>
  <c r="E230" i="3"/>
  <c r="H230" i="3"/>
  <c r="E229" i="3"/>
  <c r="H229" i="3"/>
  <c r="E228" i="3"/>
  <c r="H228" i="3"/>
  <c r="E227" i="3"/>
  <c r="H227" i="3"/>
  <c r="E225" i="3"/>
  <c r="H225" i="3"/>
  <c r="E224" i="3"/>
  <c r="H224" i="3"/>
  <c r="E206" i="3"/>
  <c r="H206" i="3"/>
  <c r="E205" i="3"/>
  <c r="H205" i="3"/>
  <c r="E170" i="3"/>
  <c r="H170" i="3"/>
  <c r="E163" i="3"/>
  <c r="H163" i="3"/>
  <c r="E155" i="3"/>
  <c r="E154" i="3"/>
  <c r="E153" i="3"/>
  <c r="E152" i="3"/>
  <c r="E151" i="3"/>
  <c r="E150" i="3"/>
  <c r="E149" i="3"/>
  <c r="E148" i="3"/>
  <c r="E147" i="3"/>
  <c r="E146" i="3"/>
  <c r="E145" i="3"/>
  <c r="E130" i="3"/>
  <c r="H130" i="3"/>
  <c r="E129" i="3"/>
  <c r="H129" i="3"/>
  <c r="E58" i="3"/>
  <c r="H58" i="3"/>
  <c r="E57" i="3"/>
  <c r="H57" i="3"/>
  <c r="E56" i="3"/>
  <c r="H56" i="3"/>
  <c r="E55" i="3"/>
  <c r="H55" i="3"/>
  <c r="E54" i="3"/>
  <c r="H54" i="3"/>
  <c r="E43" i="3"/>
  <c r="H43" i="3"/>
  <c r="E42" i="3"/>
  <c r="H42" i="3"/>
  <c r="E41" i="3"/>
  <c r="H41" i="3"/>
  <c r="E40" i="3"/>
  <c r="H40" i="3"/>
  <c r="E39" i="3"/>
  <c r="H39" i="3"/>
  <c r="E38" i="3"/>
  <c r="H38" i="3"/>
  <c r="E37" i="3"/>
  <c r="H37" i="3"/>
  <c r="E36" i="3"/>
  <c r="H36" i="3"/>
  <c r="E35" i="3"/>
  <c r="H35" i="3"/>
  <c r="E34" i="3"/>
  <c r="H34" i="3"/>
  <c r="E33" i="3"/>
  <c r="H33" i="3"/>
  <c r="E29" i="3"/>
  <c r="E28" i="3"/>
  <c r="E27" i="3"/>
  <c r="E26" i="3"/>
  <c r="E25" i="3"/>
  <c r="E24" i="3"/>
  <c r="E23" i="3"/>
  <c r="H16" i="3"/>
  <c r="G14" i="2"/>
  <c r="J14" i="2"/>
  <c r="G25" i="2"/>
  <c r="J25" i="2"/>
  <c r="G23" i="2"/>
  <c r="J23" i="2"/>
  <c r="G22" i="2"/>
  <c r="J22" i="2"/>
  <c r="G21" i="2"/>
  <c r="J21" i="2"/>
  <c r="G31" i="2"/>
  <c r="J31" i="2"/>
  <c r="G30" i="2"/>
  <c r="J30" i="2"/>
  <c r="G29" i="2"/>
  <c r="J29" i="2"/>
  <c r="G28" i="2"/>
  <c r="J28" i="2"/>
  <c r="G46" i="2"/>
  <c r="J46" i="2"/>
  <c r="J60" i="2"/>
  <c r="G58" i="2"/>
  <c r="J58" i="2"/>
  <c r="G57" i="2"/>
  <c r="J57" i="2"/>
  <c r="G56" i="2"/>
  <c r="J56" i="2"/>
  <c r="G54" i="2"/>
  <c r="J54" i="2"/>
  <c r="G51" i="2"/>
  <c r="J51" i="2"/>
  <c r="G80" i="2"/>
  <c r="J80" i="2"/>
  <c r="G79" i="2"/>
  <c r="J79" i="2"/>
  <c r="G77" i="2"/>
  <c r="J77" i="2"/>
  <c r="G119" i="2"/>
  <c r="J119" i="2"/>
  <c r="G115" i="2"/>
  <c r="J115" i="2"/>
  <c r="G139" i="2"/>
  <c r="J139" i="2"/>
  <c r="G147" i="2"/>
  <c r="J147" i="2"/>
  <c r="G170" i="2"/>
  <c r="H170" i="2"/>
  <c r="G169" i="2"/>
  <c r="H169" i="2"/>
  <c r="G155" i="2"/>
  <c r="J155" i="2"/>
  <c r="G154" i="2"/>
  <c r="J154" i="2"/>
  <c r="G153" i="2"/>
  <c r="J153" i="2"/>
  <c r="G185" i="2"/>
  <c r="J185" i="2"/>
  <c r="G187" i="2"/>
  <c r="J187" i="2"/>
  <c r="G186" i="2"/>
  <c r="J186" i="2"/>
  <c r="G184" i="2"/>
  <c r="J184" i="2"/>
  <c r="G183" i="2"/>
  <c r="J183" i="2"/>
  <c r="G182" i="2"/>
  <c r="J182" i="2"/>
  <c r="G181" i="2"/>
  <c r="J181" i="2"/>
  <c r="G180" i="2"/>
  <c r="J180" i="2"/>
  <c r="G179" i="2"/>
  <c r="J179" i="2"/>
  <c r="G177" i="2"/>
  <c r="J177" i="2"/>
  <c r="G176" i="2"/>
  <c r="J176" i="2"/>
  <c r="G175" i="2"/>
  <c r="J175" i="2"/>
  <c r="G174" i="2"/>
  <c r="J174" i="2"/>
  <c r="G173" i="2"/>
  <c r="J173" i="2"/>
  <c r="H150" i="2"/>
  <c r="F161" i="2"/>
  <c r="F41" i="2"/>
  <c r="F175" i="2"/>
  <c r="F179" i="2"/>
  <c r="F181" i="2"/>
  <c r="F183" i="2"/>
  <c r="E184" i="2"/>
  <c r="F184" i="2"/>
  <c r="E185" i="2"/>
  <c r="F185" i="2"/>
  <c r="E186" i="2"/>
  <c r="F186" i="2"/>
  <c r="E187" i="2"/>
  <c r="F187" i="2"/>
  <c r="A2" i="3"/>
  <c r="D59" i="3"/>
  <c r="D60" i="3"/>
  <c r="F60" i="3"/>
  <c r="D61" i="3"/>
  <c r="F61" i="3"/>
  <c r="D62" i="3"/>
  <c r="F62" i="3"/>
  <c r="D63" i="3"/>
  <c r="F63" i="3"/>
  <c r="D64" i="3"/>
  <c r="F64" i="3"/>
  <c r="D65" i="3"/>
  <c r="F65" i="3"/>
  <c r="D66" i="3"/>
  <c r="F66" i="3"/>
  <c r="D67" i="3"/>
  <c r="F67" i="3"/>
  <c r="D68" i="3"/>
  <c r="F68" i="3"/>
  <c r="D83" i="3"/>
  <c r="D222" i="3"/>
  <c r="L224" i="3"/>
  <c r="M224" i="3"/>
  <c r="N224" i="3"/>
  <c r="O224" i="3"/>
  <c r="F21" i="2"/>
  <c r="F23" i="2"/>
  <c r="F30" i="2"/>
  <c r="F31" i="2"/>
  <c r="F46" i="2"/>
  <c r="F56" i="2"/>
  <c r="F59" i="2"/>
  <c r="F80" i="2"/>
  <c r="F116" i="2"/>
  <c r="F120" i="2"/>
  <c r="F121" i="2"/>
  <c r="F126" i="2"/>
  <c r="F127" i="2"/>
  <c r="F141" i="2"/>
  <c r="F154" i="2"/>
  <c r="L116" i="3"/>
  <c r="M116" i="3"/>
  <c r="N116" i="3"/>
  <c r="O116" i="3"/>
  <c r="G13" i="2"/>
  <c r="J13" i="2"/>
  <c r="G11" i="2"/>
  <c r="J11" i="2"/>
  <c r="H100" i="3"/>
  <c r="F29" i="2"/>
  <c r="E223" i="3"/>
  <c r="H223" i="3"/>
  <c r="G81" i="2"/>
  <c r="J81" i="2"/>
  <c r="E127" i="3"/>
  <c r="H127" i="3"/>
  <c r="E103" i="3"/>
  <c r="H103" i="3"/>
  <c r="G52" i="2"/>
  <c r="J52" i="2"/>
  <c r="E76" i="3"/>
  <c r="H76" i="3"/>
  <c r="G53" i="2"/>
  <c r="J53" i="2"/>
  <c r="J74" i="3"/>
  <c r="L74" i="3"/>
  <c r="M74" i="3"/>
  <c r="N74" i="3"/>
  <c r="O74" i="3"/>
  <c r="E73" i="3"/>
  <c r="H73" i="3"/>
  <c r="E75" i="3"/>
  <c r="H75" i="3"/>
  <c r="E128" i="3"/>
  <c r="H128" i="3"/>
  <c r="G82" i="2"/>
  <c r="E74" i="3"/>
  <c r="H74" i="3"/>
  <c r="G55" i="2"/>
  <c r="J55" i="2"/>
  <c r="D144" i="3"/>
  <c r="E98" i="3"/>
  <c r="H98" i="3"/>
  <c r="H34" i="2"/>
  <c r="H38" i="2"/>
  <c r="F142" i="2"/>
  <c r="J36" i="2"/>
  <c r="A134" i="2"/>
  <c r="B13" i="1"/>
  <c r="F135" i="2"/>
  <c r="J109" i="3"/>
  <c r="L109" i="3"/>
  <c r="M109" i="3"/>
  <c r="N109" i="3"/>
  <c r="O109" i="3"/>
  <c r="F155" i="2"/>
  <c r="F148" i="2"/>
  <c r="J59" i="2"/>
  <c r="F10" i="2"/>
  <c r="E74" i="2"/>
  <c r="F74" i="2"/>
  <c r="E73" i="2"/>
  <c r="F73" i="2"/>
  <c r="E50" i="2"/>
  <c r="F22" i="2"/>
  <c r="D70" i="3"/>
  <c r="E138" i="2"/>
  <c r="F32" i="2"/>
  <c r="F7" i="1"/>
  <c r="D14" i="3"/>
  <c r="F134" i="2"/>
  <c r="A204" i="3"/>
  <c r="D16" i="1"/>
  <c r="D204" i="3"/>
  <c r="J158" i="2"/>
  <c r="D32" i="3"/>
  <c r="J37" i="2"/>
  <c r="A70" i="3"/>
  <c r="D7" i="1"/>
  <c r="E145" i="2"/>
  <c r="A169" i="3"/>
  <c r="D14" i="1"/>
  <c r="A126" i="3"/>
  <c r="D11" i="1"/>
  <c r="E9" i="2"/>
  <c r="A125" i="2"/>
  <c r="B12" i="1"/>
  <c r="D126" i="3"/>
  <c r="D162" i="3"/>
  <c r="A172" i="2"/>
  <c r="B17" i="1"/>
  <c r="E152" i="2"/>
  <c r="E27" i="2"/>
  <c r="D90" i="3"/>
  <c r="E90" i="3"/>
  <c r="H90" i="3"/>
  <c r="F9" i="2"/>
  <c r="E20" i="2"/>
  <c r="D169" i="3"/>
  <c r="A97" i="3"/>
  <c r="D9" i="1"/>
  <c r="A50" i="2"/>
  <c r="B7" i="1"/>
  <c r="E169" i="3"/>
  <c r="E14" i="1"/>
  <c r="H138" i="2"/>
  <c r="C14" i="1"/>
  <c r="F14" i="1"/>
  <c r="A8" i="3"/>
  <c r="D3" i="1"/>
  <c r="E67" i="2"/>
  <c r="F67" i="2"/>
  <c r="D93" i="3"/>
  <c r="A107" i="3"/>
  <c r="D10" i="1"/>
  <c r="D97" i="3"/>
  <c r="A49" i="3"/>
  <c r="D6" i="1"/>
  <c r="N16" i="2"/>
  <c r="O16" i="2"/>
  <c r="P17" i="2"/>
  <c r="P16" i="2"/>
  <c r="N29" i="2"/>
  <c r="O29" i="2"/>
  <c r="P29" i="2"/>
  <c r="F172" i="2"/>
  <c r="A9" i="2"/>
  <c r="B3" i="1"/>
  <c r="A152" i="2"/>
  <c r="B16" i="1"/>
  <c r="F54" i="2"/>
  <c r="F50" i="2"/>
  <c r="F28" i="2"/>
  <c r="F130" i="2"/>
  <c r="H130" i="2"/>
  <c r="H40" i="2"/>
  <c r="C6" i="1"/>
  <c r="F6" i="1"/>
  <c r="P10" i="2"/>
  <c r="A145" i="2"/>
  <c r="B15" i="1"/>
  <c r="F147" i="2"/>
  <c r="F145" i="2"/>
  <c r="E172" i="2"/>
  <c r="A138" i="2"/>
  <c r="B14" i="1"/>
  <c r="F152" i="2"/>
  <c r="J83" i="2"/>
  <c r="C97" i="2"/>
  <c r="A114" i="2"/>
  <c r="B11" i="1"/>
  <c r="E114" i="2"/>
  <c r="F114" i="2"/>
  <c r="F13" i="1"/>
  <c r="F5" i="1"/>
  <c r="G67" i="2"/>
  <c r="J67" i="2"/>
  <c r="D107" i="3"/>
  <c r="E144" i="3"/>
  <c r="E12" i="1"/>
  <c r="H152" i="2"/>
  <c r="C16" i="1"/>
  <c r="F16" i="1"/>
  <c r="H35" i="2"/>
  <c r="J35" i="2"/>
  <c r="E14" i="3"/>
  <c r="E4" i="1"/>
  <c r="F4" i="1"/>
  <c r="E187" i="3"/>
  <c r="E15" i="1"/>
  <c r="F15" i="1"/>
  <c r="E126" i="3"/>
  <c r="E11" i="1"/>
  <c r="F11" i="1"/>
  <c r="G65" i="2"/>
  <c r="J65" i="2"/>
  <c r="E65" i="2"/>
  <c r="F65" i="2"/>
  <c r="A187" i="3"/>
  <c r="D15" i="1"/>
  <c r="F10" i="3"/>
  <c r="E8" i="3"/>
  <c r="E3" i="1"/>
  <c r="G66" i="2"/>
  <c r="J66" i="2"/>
  <c r="E125" i="2"/>
  <c r="H88" i="3"/>
  <c r="H89" i="3"/>
  <c r="A76" i="2"/>
  <c r="B9" i="1"/>
  <c r="E76" i="2"/>
  <c r="F76" i="2"/>
  <c r="F17" i="1"/>
  <c r="D88" i="3"/>
  <c r="F3" i="1"/>
  <c r="E107" i="3"/>
  <c r="E10" i="1"/>
  <c r="F10" i="1"/>
  <c r="H125" i="2"/>
  <c r="C12" i="1"/>
  <c r="F12" i="1"/>
  <c r="C8" i="1"/>
  <c r="D91" i="3"/>
  <c r="F9" i="1"/>
  <c r="D89" i="3"/>
  <c r="A40" i="2"/>
  <c r="E40" i="2"/>
  <c r="F40" i="2"/>
  <c r="E8" i="1"/>
  <c r="D92" i="3"/>
  <c r="A87" i="3"/>
  <c r="F63" i="2"/>
  <c r="F27" i="2"/>
  <c r="F20" i="2"/>
  <c r="F125" i="2"/>
  <c r="B3" i="3"/>
  <c r="C100" i="2"/>
  <c r="C99" i="2"/>
  <c r="C98" i="2"/>
  <c r="E97" i="2"/>
  <c r="G97" i="2"/>
  <c r="J97" i="2"/>
  <c r="P19" i="2"/>
  <c r="H7" i="3"/>
  <c r="D3" i="3"/>
  <c r="A63" i="2"/>
  <c r="B8" i="1"/>
  <c r="E63" i="2"/>
  <c r="C20" i="1"/>
  <c r="B5" i="2"/>
  <c r="K39" i="2"/>
  <c r="D8" i="1"/>
  <c r="B6" i="1"/>
  <c r="D87" i="3"/>
  <c r="E20" i="1"/>
  <c r="F8" i="1"/>
  <c r="E99" i="2"/>
  <c r="F99" i="2"/>
  <c r="G99" i="2"/>
  <c r="J99" i="2"/>
  <c r="G100" i="2"/>
  <c r="J100" i="2"/>
  <c r="E100" i="2"/>
  <c r="F100" i="2"/>
  <c r="P27" i="2"/>
  <c r="P20" i="2"/>
  <c r="F97" i="2"/>
  <c r="E98" i="2"/>
  <c r="F98" i="2"/>
  <c r="F96" i="2"/>
  <c r="G98" i="2"/>
  <c r="J98" i="2"/>
  <c r="G8" i="1"/>
  <c r="D20" i="1"/>
  <c r="D19" i="1"/>
  <c r="E96" i="2"/>
  <c r="J7" i="2"/>
  <c r="A96" i="2"/>
  <c r="B10" i="1"/>
  <c r="G11" i="1"/>
  <c r="B6" i="2"/>
  <c r="B20" i="1"/>
  <c r="B19" i="1"/>
  <c r="F19" i="1"/>
  <c r="F21" i="1"/>
  <c r="F20" i="1"/>
</calcChain>
</file>

<file path=xl/sharedStrings.xml><?xml version="1.0" encoding="utf-8"?>
<sst xmlns="http://schemas.openxmlformats.org/spreadsheetml/2006/main" count="614" uniqueCount="337">
  <si>
    <t>Bontások</t>
  </si>
  <si>
    <t>alapár,</t>
  </si>
  <si>
    <t>mennyiség,</t>
  </si>
  <si>
    <t>annyi mint:</t>
  </si>
  <si>
    <t>Ft/m2, Ft/m, Ft/db</t>
  </si>
  <si>
    <t>m2, m, db</t>
  </si>
  <si>
    <t>réteg</t>
  </si>
  <si>
    <t>Villany szerelés</t>
  </si>
  <si>
    <t>Vízvezeték kiépítés</t>
  </si>
  <si>
    <t>Aljzatbeton, Falak, Vakolatok</t>
  </si>
  <si>
    <t>Burkolatok</t>
  </si>
  <si>
    <t>Mázolás</t>
  </si>
  <si>
    <t>Szerelvényezés, beüzemelés</t>
  </si>
  <si>
    <t>Füstgáz elvezetés</t>
  </si>
  <si>
    <t>Kimaradt</t>
  </si>
  <si>
    <t>Keletkezni látszik</t>
  </si>
  <si>
    <t>Díjkalkuláció</t>
  </si>
  <si>
    <t>Anyagszükséglet Becslése</t>
  </si>
  <si>
    <t>mennyiség</t>
  </si>
  <si>
    <t>várható bruttó anyagköltség összesen:</t>
  </si>
  <si>
    <t>Burkolatok anyagai</t>
  </si>
  <si>
    <t>Festés anyagai</t>
  </si>
  <si>
    <t>Mázolás anyagai</t>
  </si>
  <si>
    <t>Füstgáz elvezetés anyagai</t>
  </si>
  <si>
    <t>Engedélyek, Szakvélemények, Hitelesítések, Illetékek</t>
  </si>
  <si>
    <t>Sitt  elszállítás</t>
  </si>
  <si>
    <t>Kimaradt anyagok</t>
  </si>
  <si>
    <t>Keletkezni látszó anyagszükségletek</t>
  </si>
  <si>
    <t>egységár</t>
  </si>
  <si>
    <t xml:space="preserve"> Hitelesítések </t>
  </si>
  <si>
    <t>Bontás anyagai…</t>
  </si>
  <si>
    <t>sör hegyek a por ellen….:)</t>
  </si>
  <si>
    <t>Fűtés és Gázvezeték kiépítés</t>
  </si>
  <si>
    <t>Kérem, minden számot összegzést Ön is ellemőrizzen, Bármilyen számszaki hiba előfordulhat!</t>
  </si>
  <si>
    <t>cső</t>
  </si>
  <si>
    <t>idomok</t>
  </si>
  <si>
    <t>sarok és tápcsapok</t>
  </si>
  <si>
    <t>kémény bélés anyagai</t>
  </si>
  <si>
    <t>lefolyó csövek</t>
  </si>
  <si>
    <t>lefolyó idomok</t>
  </si>
  <si>
    <t>WC</t>
  </si>
  <si>
    <t>átlagár</t>
  </si>
  <si>
    <t>dobozok</t>
  </si>
  <si>
    <t>konnektorok</t>
  </si>
  <si>
    <t>festhető akrill tömítő</t>
  </si>
  <si>
    <t>vasgitt</t>
  </si>
  <si>
    <t>fatapasz</t>
  </si>
  <si>
    <t>vastagság</t>
  </si>
  <si>
    <t>térfogat</t>
  </si>
  <si>
    <t>súly 1,6 kg/lit</t>
  </si>
  <si>
    <t>csomagolva</t>
  </si>
  <si>
    <t>alternatív kapcsoló</t>
  </si>
  <si>
    <t>dátum:</t>
  </si>
  <si>
    <t>aktuális beszerzés</t>
  </si>
  <si>
    <t>Aktuális beszerzések</t>
  </si>
  <si>
    <t>AKTUÁLIS összeg</t>
  </si>
  <si>
    <t>várható Anyagköltségek</t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</si>
  <si>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</si>
  <si>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t>AKTUÁLIS</t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</si>
  <si>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</si>
  <si>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</si>
  <si>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</si>
  <si>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</si>
  <si>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t>Aktuális munkadíj kedvezménnyel nettó összesen:</t>
  </si>
  <si>
    <t xml:space="preserve">Cserépkályha kéményajtó </t>
  </si>
  <si>
    <t xml:space="preserve">Kérem, minden számot összegzést Ön is ellemőrizzen, </t>
  </si>
  <si>
    <t>Bármilyen számszaki hiba előfordulhat!</t>
  </si>
  <si>
    <t>alap</t>
  </si>
  <si>
    <t>finom glett</t>
  </si>
  <si>
    <t xml:space="preserve">WC tartály </t>
  </si>
  <si>
    <t>kapcsolók pontosítani, nagyságrendileg</t>
  </si>
  <si>
    <t>vakolat pótlás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</si>
  <si>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</si>
  <si>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t>csapok, konyha, mosdó, kézmosó?</t>
  </si>
  <si>
    <t>mosdó, kézmosó?</t>
  </si>
  <si>
    <t>zuhanykabin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</si>
  <si>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</si>
  <si>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</si>
  <si>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Festés, tapétázás</t>
  </si>
  <si>
    <t>ajtó szegő lécek</t>
  </si>
  <si>
    <t>konténer lazaságú térfogat</t>
  </si>
  <si>
    <t>ha mondjuk 27 zsák egy m3, akkor:</t>
  </si>
  <si>
    <t>az összesen:</t>
  </si>
  <si>
    <t>Zsák:</t>
  </si>
  <si>
    <t>csiga felépítés, bérlet</t>
  </si>
  <si>
    <t>festő élvédők</t>
  </si>
  <si>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</si>
  <si>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t>padló szegélyezés vágott lapokkal</t>
  </si>
  <si>
    <t>parkett szegélyezés</t>
  </si>
  <si>
    <t>egyéb füstgáz elvezetési munkálatokhoz kapcsolódó tevékenységek</t>
  </si>
  <si>
    <t>vízóra áthelyezés</t>
  </si>
  <si>
    <t>vízszűrő kiépítés</t>
  </si>
  <si>
    <t>Tesa szalag</t>
  </si>
  <si>
    <t>festés</t>
  </si>
  <si>
    <t>bontott csempék alól kimaradt falrészek vésése restaurálása</t>
  </si>
  <si>
    <t>Összesített vakolat pótlás 1 cm-ig (utólag látszik, közösen felmérni)</t>
  </si>
  <si>
    <t>http://lakasfelujitasunk.hu/felmeres.html</t>
  </si>
  <si>
    <t>Fontos informciók a költségvetéshez:</t>
  </si>
  <si>
    <t>http://lakasfelujitasunk.hu/anyagbeszerzes.html</t>
  </si>
  <si>
    <t>fontos tudnivalók:</t>
  </si>
  <si>
    <t>zsákok</t>
  </si>
  <si>
    <t>wc áthelyezés</t>
  </si>
  <si>
    <t>wc, padló javítás</t>
  </si>
  <si>
    <t>wc lefolyó csõ</t>
  </si>
  <si>
    <t>wc lefolyó idomok</t>
  </si>
  <si>
    <t>1,5*3 eres kábel konnektorokhoz</t>
  </si>
  <si>
    <t>0,75* 3 eres kábel lámpákhoz</t>
  </si>
  <si>
    <t>0,75* 2 eres kábel alternatív</t>
  </si>
  <si>
    <r>
      <t xml:space="preserve">csengőhang  </t>
    </r>
    <r>
      <rPr>
        <b/>
        <sz val="12"/>
        <color indexed="10"/>
        <rFont val="Arial"/>
        <family val="2"/>
        <charset val="238"/>
      </rPr>
      <t>?</t>
    </r>
  </si>
  <si>
    <t>burkolat ragasztó</t>
  </si>
  <si>
    <t xml:space="preserve">alapozó festék, 1 literes </t>
  </si>
  <si>
    <t>bojler</t>
  </si>
  <si>
    <t>takaró papír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</si>
  <si>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</si>
  <si>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</si>
  <si>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konnektor helyek kiképzése</t>
  </si>
  <si>
    <t>Kazán garanciás beüzemelés intézése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</si>
  <si>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</si>
  <si>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t>kedvezmény nélkül: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</si>
  <si>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</si>
  <si>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zománc festék, 1 literes</t>
  </si>
  <si>
    <t>bontási sitt összesen:</t>
  </si>
  <si>
    <t>Sitt, kezelés,  elszállítás</t>
  </si>
  <si>
    <t xml:space="preserve"> víz szürõ</t>
  </si>
  <si>
    <t xml:space="preserve"> fõcsap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</si>
  <si>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</si>
  <si>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</si>
  <si>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</si>
  <si>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 xml:space="preserve"> bontott falhelyek</t>
  </si>
  <si>
    <t>bojler, wc és egyéb szerelő csavarok</t>
  </si>
  <si>
    <t>csempe élvédõk</t>
  </si>
  <si>
    <t>festõ élvédõ</t>
  </si>
  <si>
    <t xml:space="preserve">ragasztott takarás </t>
  </si>
  <si>
    <t xml:space="preserve">több rétegû ragasztott takarás </t>
  </si>
  <si>
    <t>rejtett világítás akna, mélyedés kiképzés, kb.</t>
  </si>
  <si>
    <t>2,5*3 eres kábel fővezeték, konyha, közvetlen vezetéke</t>
  </si>
  <si>
    <t>durva glett durvázáshoz</t>
  </si>
  <si>
    <t xml:space="preserve"> sarok, fal hely restauration</t>
  </si>
  <si>
    <t>vakolat leszakadás</t>
  </si>
  <si>
    <t xml:space="preserve"> vakolat leszakadás</t>
  </si>
  <si>
    <t xml:space="preserve"> hálos élvédõ</t>
  </si>
  <si>
    <t xml:space="preserve"> hálós élvédõ rakása</t>
  </si>
  <si>
    <t>radiátor karton</t>
  </si>
  <si>
    <t xml:space="preserve"> radiátor ragasztók</t>
  </si>
  <si>
    <t>hõtükör radiátor</t>
  </si>
  <si>
    <t>?</t>
  </si>
  <si>
    <t>Mi ez?</t>
  </si>
  <si>
    <t>Regi idomok&gt;???</t>
  </si>
  <si>
    <t>tervezett mennyiség,</t>
  </si>
  <si>
    <t>elkészült mennyiség,</t>
  </si>
  <si>
    <t>KÉSZ</t>
  </si>
  <si>
    <t>takaró fóla járható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</si>
  <si>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</si>
  <si>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Aktuális</t>
  </si>
  <si>
    <t>tervezett mennyiség</t>
  </si>
  <si>
    <t>Tervezett összeg</t>
  </si>
  <si>
    <t>Gyakoriak az összegzési hibák!</t>
  </si>
  <si>
    <t>hidegburkolatokon képzett lyukak</t>
  </si>
  <si>
    <t>Kezdéskor ezt az oszlopot kinullázzuk, majd ahogy készülnek a dolgok, újra visszaírjuk.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</si>
  <si>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</si>
  <si>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repedésmentesítés üvegfátyol felhasználásával</t>
  </si>
  <si>
    <t>Biztonsági tartalék</t>
  </si>
  <si>
    <t>stang elzárás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</si>
  <si>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</si>
  <si>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konyha erős vezeték kiépítése</t>
  </si>
  <si>
    <t>aljzat kiegyenlítés</t>
  </si>
  <si>
    <t>csiszolás</t>
  </si>
  <si>
    <t>megjegyzés:</t>
  </si>
  <si>
    <t>18-as gázcső</t>
  </si>
  <si>
    <t>18-as gázpressz idomok</t>
  </si>
  <si>
    <t>gáz-víz bekötõ csövek</t>
  </si>
  <si>
    <t>kazán áthelyezés hmm.. Idomok megszámolni</t>
  </si>
  <si>
    <t>akrill az ablak szélekhez</t>
  </si>
  <si>
    <t>tartalék összesen, amiről még nem tudjuk, mire kell….</t>
  </si>
  <si>
    <t>auracolor@hotmail.com  Tóth Róbert +3630 68 00 444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</si>
  <si>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darabok…</t>
    </r>
  </si>
  <si>
    <t>új Megszámolható Kiállások, csapok, lefolyók, 3mosdó, 2mosógép, 3zuhany, 1wc, 3konyha</t>
  </si>
  <si>
    <t>tervezett összeg</t>
  </si>
  <si>
    <t>aljzat betonozás</t>
  </si>
  <si>
    <t>bontott falhelyek eltüntetése</t>
  </si>
  <si>
    <t>fugázás</t>
  </si>
  <si>
    <t>élhető 2rtg. mázolás</t>
  </si>
  <si>
    <t>magas mimőségű 3 rtg. Új alapon.</t>
  </si>
  <si>
    <t xml:space="preserve">tervezett összeg </t>
  </si>
  <si>
    <t>aljzatbeton javítások</t>
  </si>
  <si>
    <t>alávakolás, függőlegesítés</t>
  </si>
  <si>
    <t>fugák, kb. ha egy szín…, több szín esetén több lesz a káló</t>
  </si>
  <si>
    <t>parkett lakk</t>
  </si>
  <si>
    <t>mennyezetek</t>
  </si>
  <si>
    <t>tapétázás</t>
  </si>
  <si>
    <t>tapéta fűrészporos</t>
  </si>
  <si>
    <t>tapéta ragasztó</t>
  </si>
  <si>
    <t>színhatár képzés</t>
  </si>
  <si>
    <t>hideg burkolatok</t>
  </si>
  <si>
    <t>laminált parkett, aátét szivacs, fólia</t>
  </si>
  <si>
    <t>0-3-as fehér glettelőgipsz simításhoz, a festett falakra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</si>
  <si>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</si>
  <si>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r>
      <t xml:space="preserve">szobafesték, </t>
    </r>
    <r>
      <rPr>
        <sz val="12"/>
        <color indexed="30"/>
        <rFont val="Arial"/>
        <family val="2"/>
        <charset val="238"/>
      </rPr>
      <t>krétaporos</t>
    </r>
    <r>
      <rPr>
        <sz val="12"/>
        <rFont val="Arial"/>
        <family val="2"/>
        <charset val="238"/>
      </rPr>
      <t xml:space="preserve"> Héra minõség, ha színezünk több a káló</t>
    </r>
  </si>
  <si>
    <r>
      <t>szobafesték</t>
    </r>
    <r>
      <rPr>
        <sz val="12"/>
        <color indexed="30"/>
        <rFont val="Arial"/>
        <family val="2"/>
        <charset val="238"/>
      </rPr>
      <t>, Nem krétaporos</t>
    </r>
    <r>
      <rPr>
        <b/>
        <sz val="12"/>
        <color indexed="10"/>
        <rFont val="Arial"/>
        <family val="2"/>
        <charset val="238"/>
      </rPr>
      <t xml:space="preserve"> minõség, színes készfesték pl. Héra prémium</t>
    </r>
  </si>
  <si>
    <t xml:space="preserve"> SZÍNEZÉK? Készfesték?</t>
  </si>
  <si>
    <t>alávakolás</t>
  </si>
  <si>
    <t>tervezett beszerzések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</si>
  <si>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</si>
  <si>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függőlegesítés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</si>
  <si>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</si>
  <si>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</si>
  <si>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r>
      <t xml:space="preserve">aktuális, nettó/bruttó biztonsági </t>
    </r>
    <r>
      <rPr>
        <sz val="10"/>
        <color indexed="10"/>
        <rFont val="Arial Black"/>
        <family val="2"/>
        <charset val="238"/>
      </rPr>
      <t>tartalék nélkül</t>
    </r>
  </si>
  <si>
    <r>
      <t xml:space="preserve">tervezett nettó/bruttó költség </t>
    </r>
    <r>
      <rPr>
        <sz val="10"/>
        <color indexed="10"/>
        <rFont val="Arial Black"/>
        <family val="2"/>
        <charset val="238"/>
      </rPr>
      <t>tatalékkal</t>
    </r>
  </si>
  <si>
    <t>Hátra van még</t>
  </si>
  <si>
    <t>Hátra van még…</t>
  </si>
  <si>
    <t>Hátra van még...</t>
  </si>
  <si>
    <t>valóságos mennyiség,</t>
  </si>
  <si>
    <t>aktuális</t>
  </si>
  <si>
    <t>egyenesítés  sarok élek</t>
  </si>
  <si>
    <t>egyenesítés felületsík</t>
  </si>
  <si>
    <t>aljzat betonozás 3-4 centiig</t>
  </si>
  <si>
    <t>aljzat bontás</t>
  </si>
  <si>
    <t>temperáló padlófűtés kialakítása</t>
  </si>
  <si>
    <t>gázkazán  installálás</t>
  </si>
  <si>
    <t>konyha csempézés</t>
  </si>
  <si>
    <t>plusz építési sitt</t>
  </si>
  <si>
    <t>kémény kialakítása Turbó, vagy kondenzációs kazánhoz, csövek hossza</t>
  </si>
  <si>
    <r>
      <t>Víz szerelvényezés, lámpa, Wc, darálós wc, öblírótő tartály, csapok,  szifonok, szaniterek, fali tárgyak (</t>
    </r>
    <r>
      <rPr>
        <sz val="12"/>
        <color indexed="49"/>
        <rFont val="Arial"/>
        <family val="2"/>
        <charset val="238"/>
      </rPr>
      <t>számolható darabok</t>
    </r>
    <r>
      <rPr>
        <sz val="12"/>
        <rFont val="Arial"/>
        <family val="2"/>
        <charset val="238"/>
      </rPr>
      <t>) mondjuk…</t>
    </r>
    <r>
      <rPr>
        <b/>
        <sz val="12"/>
        <color indexed="10"/>
        <rFont val="Arial"/>
        <family val="2"/>
        <charset val="238"/>
      </rPr>
      <t>pontosítani...</t>
    </r>
  </si>
  <si>
    <t>bojler felszerelés</t>
  </si>
  <si>
    <t>nappali fala</t>
  </si>
  <si>
    <t>Falak normál gipszkarton, fémszerkezettel</t>
  </si>
  <si>
    <t>tok mázolás</t>
  </si>
  <si>
    <t>komunikációs kiállás, dupla vezetékkel</t>
  </si>
  <si>
    <t>biztosíték doboz</t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</si>
  <si>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>?</t>
    </r>
  </si>
  <si>
    <t xml:space="preserve">fürdő csempe hely újra vakolása </t>
  </si>
  <si>
    <t>nyílások befalazása</t>
  </si>
  <si>
    <t>gipszkarton fal kiképzése kálóval  http://www.rigips.hu/tervezoknek/anyag_es_arkalkulator/#calculation</t>
  </si>
  <si>
    <t>pur hab az ajtó beállításokhoz</t>
  </si>
  <si>
    <t>Belső ajtók</t>
  </si>
  <si>
    <t>belső ablakok</t>
  </si>
  <si>
    <t>kéményajtó</t>
  </si>
  <si>
    <t>vízóra hitelesítés szerződés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</si>
  <si>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</si>
  <si>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t>tükrös szekrény</t>
  </si>
  <si>
    <t>gázkonvektor csöveinek az áthelyezése</t>
  </si>
  <si>
    <t>vízóra csere hitelesíttetés ügyintézése</t>
  </si>
  <si>
    <t>végső nagy szöszmötölés, kb. 4 nap egy-két ember (kisebb-nagyobb hibák javítása, elmaradások pótlása, tételesen nem szereplő apró feladatok elvégzése.)</t>
  </si>
  <si>
    <t>klíma előkészítés, csövek beépítése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</si>
  <si>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</si>
  <si>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radiátor kiállás, törölköző szárító</t>
  </si>
  <si>
    <t>belső ajtó beállítása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</si>
  <si>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</si>
  <si>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boltív kialakítás</t>
  </si>
  <si>
    <t>vakolat bontás belül</t>
  </si>
  <si>
    <t>lábazat bontása</t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</si>
  <si>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</si>
  <si>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csõ megszüntetés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</si>
  <si>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konyha csempe bontása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</si>
  <si>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lábazat bontása </t>
    </r>
    <r>
      <rPr>
        <b/>
        <sz val="12"/>
        <color indexed="10"/>
        <rFont val="Arial"/>
        <family val="2"/>
        <charset val="238"/>
      </rPr>
      <t>mondjuk</t>
    </r>
  </si>
  <si>
    <t>aljzat</t>
  </si>
  <si>
    <r>
      <rPr>
        <b/>
        <sz val="12"/>
        <rFont val="Arial"/>
        <family val="2"/>
        <charset val="238"/>
      </rPr>
      <t>szükséges lehet</t>
    </r>
    <r>
      <rPr>
        <sz val="12"/>
        <rFont val="Arial"/>
        <family val="2"/>
        <charset val="238"/>
      </rPr>
      <t>, fürdő csempe hely újra vakolása</t>
    </r>
  </si>
  <si>
    <t>aljzat hálózás</t>
  </si>
  <si>
    <t>fürdőszoba csempe, javítás mondjuk</t>
  </si>
  <si>
    <r>
      <t xml:space="preserve">szag és páraelszívó, burkolva </t>
    </r>
    <r>
      <rPr>
        <sz val="12"/>
        <color indexed="10"/>
        <rFont val="Arial"/>
        <family val="2"/>
        <charset val="238"/>
      </rPr>
      <t>mondjuk</t>
    </r>
  </si>
  <si>
    <t>tapéta leszedés</t>
  </si>
  <si>
    <t>külső lábazat szigetelése vakolható gyapottal</t>
  </si>
  <si>
    <t>fleckelés (apró hibák javítása az első festés után)</t>
  </si>
  <si>
    <t>alsófal furásos injektáló vízszigetelése, 20-30 cm mélyen</t>
  </si>
  <si>
    <t xml:space="preserve"> ideiglenes víz óra</t>
  </si>
  <si>
    <t>karton dobozok</t>
  </si>
  <si>
    <r>
      <t xml:space="preserve">Összesített vakolat pótlás, Szárító vakolat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</si>
  <si>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>külső lábazat szigetelése vakolható gyapottal, műgyanta vakolattal.</t>
  </si>
  <si>
    <t>Galéria</t>
  </si>
  <si>
    <t>fémszerkezet építése</t>
  </si>
  <si>
    <t>Osb lapozás</t>
  </si>
  <si>
    <t>kartonozás</t>
  </si>
  <si>
    <t>rozszdagátlás, alapozás 2 rtg.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</si>
  <si>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</si>
  <si>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</si>
  <si>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</si>
  <si>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</si>
  <si>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t>http://www.lakasfelujitasunk.hu/anyagbeszerzes/</t>
  </si>
  <si>
    <t>spott lámpa</t>
  </si>
  <si>
    <t>világitás, két kapcsolóval</t>
  </si>
  <si>
    <r>
      <t xml:space="preserve">glettelés karton </t>
    </r>
    <r>
      <rPr>
        <b/>
        <sz val="12"/>
        <color indexed="10"/>
        <rFont val="Arial"/>
        <family val="2"/>
        <charset val="238"/>
      </rPr>
      <t>háromszor</t>
    </r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</si>
  <si>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</si>
  <si>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r>
      <t>Villany szerelvényezés (</t>
    </r>
    <r>
      <rPr>
        <sz val="12"/>
        <color indexed="49"/>
        <rFont val="Arial"/>
        <family val="2"/>
        <charset val="238"/>
      </rPr>
      <t>az összes megszámolható darab,</t>
    </r>
    <r>
      <rPr>
        <sz val="12"/>
        <rFont val="Arial"/>
        <family val="2"/>
        <charset val="238"/>
      </rPr>
      <t xml:space="preserve"> konnektor,  kapcsolók, sarokcsapok, …</t>
    </r>
    <r>
      <rPr>
        <b/>
        <sz val="12"/>
        <color indexed="10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</si>
  <si>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t>Összesített horonyvakolás  (utólag látszik, közösen felmérni)</t>
  </si>
  <si>
    <t>külső nyílások spaletta restaurálás, belül</t>
  </si>
  <si>
    <t>állmenyezet kialakítása</t>
  </si>
  <si>
    <t>galéria látszó fémrészek mázolása</t>
  </si>
  <si>
    <t>előtér fala</t>
  </si>
  <si>
    <t>galéria alja</t>
  </si>
  <si>
    <t>karton felületek</t>
  </si>
  <si>
    <t>hagyományos menyezetek</t>
  </si>
  <si>
    <t>cső mázolás</t>
  </si>
  <si>
    <t xml:space="preserve">előtér padló </t>
  </si>
  <si>
    <t>lamináltarketta lerakás</t>
  </si>
  <si>
    <t>kalapácslakk 1 literes</t>
  </si>
  <si>
    <t>AuraColor265</t>
  </si>
  <si>
    <t>1210 0011 -   1776 0328  -  0000 0000</t>
  </si>
  <si>
    <t>látszó fém részek lakkozása, 2 rtg.</t>
  </si>
  <si>
    <t>lépcső lapok, csiszolása, lakkozása, telepítése (átlagos,  egyszerű lépcső)</t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</si>
  <si>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</si>
  <si>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</si>
  <si>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</si>
  <si>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Főgerendák, könyöklővas, tartócső</t>
  </si>
  <si>
    <t>Ft/ szál/brutto</t>
  </si>
  <si>
    <t>A legkisebb egység a fél szál. Az ára mértrevágva, szállítva értendő.</t>
  </si>
  <si>
    <t>alapozó olajtalanító rozsdamaró, alapozó festékek</t>
  </si>
  <si>
    <t>látszó fémrészek lakkfestéke kalapácslakkok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</si>
  <si>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</si>
  <si>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szilikon a parketta szegéshez</t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</si>
  <si>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</si>
  <si>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</si>
  <si>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t>plusz gerendázás, főgerendák lábak</t>
  </si>
  <si>
    <r>
      <t xml:space="preserve">lépcső fa lapok, bükk  </t>
    </r>
    <r>
      <rPr>
        <b/>
        <sz val="12"/>
        <color indexed="10"/>
        <rFont val="Arial"/>
        <family val="2"/>
        <charset val="238"/>
      </rPr>
      <t>keményfa</t>
    </r>
  </si>
  <si>
    <t>lamináltarketta lerakás, szegélyezve</t>
  </si>
  <si>
    <r>
      <t xml:space="preserve">Sitt konténerezés helyett </t>
    </r>
    <r>
      <rPr>
        <b/>
        <sz val="22"/>
        <color rgb="FFFFC000"/>
        <rFont val="Arial"/>
        <family val="2"/>
        <charset val="238"/>
      </rPr>
      <t>festés</t>
    </r>
  </si>
  <si>
    <t>szegélyezés, szükség szerint</t>
  </si>
  <si>
    <r>
      <rPr>
        <b/>
        <sz val="12"/>
        <rFont val="Arial"/>
        <family val="2"/>
        <charset val="238"/>
      </rPr>
      <t>sitt kezelés, takarítás,</t>
    </r>
    <r>
      <rPr>
        <sz val="12"/>
        <rFont val="Arial"/>
        <family val="2"/>
        <charset val="238"/>
      </rPr>
      <t xml:space="preserve"> zsákolás, kihordás, csigázás, </t>
    </r>
    <r>
      <rPr>
        <b/>
        <sz val="12"/>
        <rFont val="Arial"/>
        <family val="2"/>
        <charset val="238"/>
      </rPr>
      <t>anyag feltermelés</t>
    </r>
  </si>
  <si>
    <t>galéria össz</t>
  </si>
  <si>
    <t>világitás, egy kapcsolóval. Alulról és felülről is elérhető helyen</t>
  </si>
  <si>
    <t>hangszigetelés, gyapot, karton, dübel, ragasztó</t>
  </si>
  <si>
    <t>karton</t>
  </si>
  <si>
    <t>teljes össz költségkáló nélkül</t>
  </si>
  <si>
    <t>hangszigetelés oldalfalon 10 cm (kb nm)</t>
  </si>
  <si>
    <r>
      <t>1 szál</t>
    </r>
    <r>
      <rPr>
        <sz val="11"/>
        <color indexed="8"/>
        <rFont val="Bodoni MT"/>
        <family val="1"/>
      </rPr>
      <t xml:space="preserve"> 40*40*2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</si>
  <si>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40*40*3 mm-es </t>
    </r>
    <r>
      <rPr>
        <sz val="11"/>
        <color indexed="8"/>
        <rFont val="Calibri"/>
        <family val="2"/>
        <charset val="238"/>
      </rPr>
      <t xml:space="preserve">zártszelvény </t>
    </r>
  </si>
  <si>
    <t>korlát fémszerkezet vasai (átlagos)</t>
  </si>
  <si>
    <t>fizetendő</t>
  </si>
  <si>
    <t>ütemezés</t>
  </si>
  <si>
    <t>nem egyszerű lépcső burkolatlan, anyagostul, deszkák nélkül, https://auracolor.hu/galeria-lepcsok/</t>
  </si>
  <si>
    <t>korlát speciális üveghez szerkezet</t>
  </si>
  <si>
    <t xml:space="preserve">anyag fele </t>
  </si>
  <si>
    <t>díj második fele egy százas híján</t>
  </si>
  <si>
    <t>a maradék százas</t>
  </si>
  <si>
    <t>anyag másik fele s a díj első fele</t>
  </si>
  <si>
    <t>Tíbor Tibi</t>
  </si>
  <si>
    <t>Tibi.Tibor@gmail.com</t>
  </si>
  <si>
    <t>0630 3536537        0620 9385066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</si>
</sst>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3" formatCode="_-* #,##0.00\ _F_t_-;\-* #,##0.00\ _F_t_-;_-* &quot;-&quot;??\ _F_t_-;_-@_-"/>
    <numFmt numFmtId="164" formatCode="_-* #,##0\ _F_t_-;\-* #,##0\ _F_t_-;_-* &quot;-&quot;??\ _F_t_-;_-@_-"/>
    <numFmt numFmtId="165" formatCode="#,##0_@&quot;m2&quot;"/>
    <numFmt numFmtId="166" formatCode="#,##0_@&quot;db&quot;"/>
    <numFmt numFmtId="167" formatCode="#,##0_@&quot;m&quot;"/>
    <numFmt numFmtId="168" formatCode="#,##0.0_@&quot;m2&quot;"/>
    <numFmt numFmtId="169" formatCode="#,##0.00_@&quot;m2&quot;"/>
    <numFmt numFmtId="170" formatCode="#,##0.00_@&quot;m&quot;"/>
    <numFmt numFmtId="171" formatCode="#,##0.0_@&quot;m&quot;"/>
    <numFmt numFmtId="172" formatCode="#,##0_@&quot;m3&quot;"/>
    <numFmt numFmtId="173" formatCode="#,##0_@&quot;zsák&quot;"/>
    <numFmt numFmtId="174" formatCode="#,##0_@&quot;tábla&quot;"/>
    <numFmt numFmtId="175" formatCode="#,##0_@&quot;tekercs&quot;"/>
    <numFmt numFmtId="176" formatCode="#,##0.00_@&quot;cm&quot;"/>
    <numFmt numFmtId="177" formatCode="#,##0_@&quot;liter&quot;"/>
    <numFmt numFmtId="178" formatCode="#,##0_@&quot;kg&quot;"/>
    <numFmt numFmtId="179" formatCode="#,##0_@&quot;Ft/össz.&quot;"/>
    <numFmt numFmtId="180" formatCode="#,##0_@&quot;Ft/zsák&quot;"/>
    <numFmt numFmtId="181" formatCode="#,##0_@&quot;zsák/25 kg&quot;"/>
    <numFmt numFmtId="182" formatCode="#,##0_@&quot;tubus&quot;"/>
    <numFmt numFmtId="183" formatCode="#,##0_@&quot;doboz&quot;"/>
    <numFmt numFmtId="184" formatCode="#,##0.0_@&quot;m3&quot;"/>
    <numFmt numFmtId="185" formatCode="#,##0_@&quot;csomag&quot;"/>
    <numFmt numFmtId="186" formatCode="#,##0_@&quot;vödör/16 kg&quot;"/>
    <numFmt numFmtId="187" formatCode="#,##0_@&quot;Ft&quot;"/>
    <numFmt numFmtId="188" formatCode="#,##0_@&quot;tabla&quot;"/>
    <numFmt numFmtId="189" formatCode="#,##0.0_@&quot;vödör&quot;"/>
    <numFmt numFmtId="190" formatCode="#,##0.0_@&quot;zsák/25 kg&quot;"/>
    <numFmt numFmtId="191" formatCode="#,##0_@&quot;munkanap&quot;"/>
    <numFmt numFmtId="192" formatCode="#,##0_@&quot;cm&quot;"/>
    <numFmt numFmtId="193" formatCode="#,##0_@&quot;vödör/5 lit&quot;"/>
    <numFmt numFmtId="194" formatCode="#,##0_@&quot;fok&quot;"/>
    <numFmt numFmtId="195" formatCode="#,##0.000_@&quot;m2&quot;"/>
    <numFmt numFmtId="196" formatCode="#,##0.0_@&quot;vödör/16 kg&quot;"/>
    <numFmt numFmtId="197" formatCode="#,##0.00_@&quot;tabla&quot;"/>
    <numFmt numFmtId="198" formatCode="#,##0_@&quot;Ft/m&quot;"/>
  </numFmts>
  <fonts count="126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Arial Black"/>
      <family val="2"/>
      <charset val="238"/>
    </font>
    <font>
      <sz val="12"/>
      <color indexed="10"/>
      <name val="Arial CE"/>
      <charset val="238"/>
    </font>
    <font>
      <sz val="11"/>
      <color indexed="10"/>
      <name val="Calibri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sz val="12"/>
      <color indexed="49"/>
      <name val="Arial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1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55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1"/>
      <color indexed="10"/>
      <name val="Calibri"/>
      <family val="2"/>
      <charset val="238"/>
    </font>
    <font>
      <b/>
      <sz val="14"/>
      <name val="Arial Black"/>
      <family val="2"/>
      <charset val="238"/>
    </font>
    <font>
      <b/>
      <sz val="14"/>
      <color indexed="10"/>
      <name val="Arial Black"/>
      <family val="2"/>
      <charset val="238"/>
    </font>
    <font>
      <sz val="14"/>
      <color indexed="55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2"/>
      <color indexed="3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sz val="10"/>
      <color indexed="10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b/>
      <sz val="11"/>
      <color rgb="FF0000CC"/>
      <name val="Arial Black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sz val="12"/>
      <color rgb="FF0000CC"/>
      <name val="Arial Black"/>
      <family val="2"/>
      <charset val="238"/>
    </font>
    <font>
      <sz val="14"/>
      <color rgb="FF0000CC"/>
      <name val="Arial Black"/>
      <family val="2"/>
      <charset val="238"/>
    </font>
    <font>
      <b/>
      <sz val="14"/>
      <color rgb="FF0000CC"/>
      <name val="Arial Black"/>
      <family val="2"/>
      <charset val="238"/>
    </font>
    <font>
      <sz val="20"/>
      <color rgb="FF0000CC"/>
      <name val="Arial Black"/>
      <family val="2"/>
      <charset val="238"/>
    </font>
    <font>
      <b/>
      <sz val="12"/>
      <color rgb="FF0000CC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70C0"/>
      <name val="Arial Narrow"/>
      <family val="2"/>
      <charset val="238"/>
    </font>
    <font>
      <b/>
      <sz val="22"/>
      <color rgb="FFFFC000"/>
      <name val="Arial"/>
      <family val="2"/>
      <charset val="238"/>
    </font>
    <font>
      <sz val="12"/>
      <color rgb="FFFF0000"/>
      <name val="Arial Black"/>
      <family val="2"/>
      <charset val="238"/>
    </font>
    <font>
      <sz val="12"/>
      <color indexed="8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69" fillId="2" borderId="0" applyNumberFormat="0" applyBorder="0" applyAlignment="0" applyProtection="0"/>
    <xf numFmtId="0" fontId="69" fillId="3" borderId="0" applyNumberFormat="0" applyBorder="0" applyAlignment="0" applyProtection="0"/>
    <xf numFmtId="0" fontId="69" fillId="4" borderId="0" applyNumberFormat="0" applyBorder="0" applyAlignment="0" applyProtection="0"/>
    <xf numFmtId="0" fontId="69" fillId="5" borderId="0" applyNumberFormat="0" applyBorder="0" applyAlignment="0" applyProtection="0"/>
    <xf numFmtId="0" fontId="69" fillId="6" borderId="0" applyNumberFormat="0" applyBorder="0" applyAlignment="0" applyProtection="0"/>
    <xf numFmtId="0" fontId="69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5" borderId="0" applyNumberFormat="0" applyBorder="0" applyAlignment="0" applyProtection="0"/>
    <xf numFmtId="0" fontId="69" fillId="8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0" fontId="50" fillId="3" borderId="0" applyNumberFormat="0" applyBorder="0" applyAlignment="0" applyProtection="0"/>
    <xf numFmtId="0" fontId="52" fillId="20" borderId="1" applyNumberFormat="0" applyAlignment="0" applyProtection="0"/>
    <xf numFmtId="0" fontId="71" fillId="21" borderId="2" applyNumberFormat="0" applyAlignment="0" applyProtection="0"/>
    <xf numFmtId="43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45" fillId="0" borderId="6" applyNumberFormat="0" applyFill="0" applyAlignment="0" applyProtection="0"/>
    <xf numFmtId="0" fontId="51" fillId="22" borderId="0" applyNumberFormat="0" applyBorder="0" applyAlignment="0" applyProtection="0"/>
    <xf numFmtId="0" fontId="7" fillId="23" borderId="7" applyNumberFormat="0" applyFont="0" applyAlignment="0" applyProtection="0"/>
    <xf numFmtId="0" fontId="47" fillId="20" borderId="8" applyNumberFormat="0" applyAlignment="0" applyProtection="0"/>
    <xf numFmtId="0" fontId="39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37" fillId="15" borderId="0" applyNumberFormat="0" applyBorder="0" applyAlignment="0" applyProtection="0"/>
  </cellStyleXfs>
  <cellXfs count="462">
    <xf numFmtId="0" fontId="0" fillId="0" borderId="0" xfId="0"/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NumberFormat="1" applyFont="1" applyFill="1" applyBorder="1" applyAlignment="1" applyProtection="1">
      <alignment wrapText="1"/>
      <protection locked="0"/>
    </xf>
    <xf numFmtId="0" fontId="5" fillId="24" borderId="0" xfId="0" applyNumberFormat="1" applyFont="1" applyFill="1" applyBorder="1" applyAlignment="1" applyProtection="1">
      <alignment horizontal="right"/>
      <protection locked="0"/>
    </xf>
    <xf numFmtId="0" fontId="5" fillId="24" borderId="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0" xfId="28" applyNumberFormat="1" applyFont="1"/>
    <xf numFmtId="16" fontId="0" fillId="0" borderId="0" xfId="0" applyNumberFormat="1"/>
    <xf numFmtId="3" fontId="0" fillId="0" borderId="0" xfId="0" applyNumberFormat="1" applyFill="1"/>
    <xf numFmtId="0" fontId="3" fillId="0" borderId="11" xfId="0" applyFont="1" applyBorder="1" applyAlignment="1">
      <alignment horizontal="center"/>
    </xf>
    <xf numFmtId="0" fontId="0" fillId="0" borderId="0" xfId="0" applyFill="1"/>
    <xf numFmtId="3" fontId="1" fillId="0" borderId="0" xfId="0" applyNumberFormat="1" applyFont="1" applyFill="1" applyBorder="1" applyAlignment="1" applyProtection="1">
      <protection locked="0"/>
    </xf>
    <xf numFmtId="3" fontId="1" fillId="0" borderId="12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8" fillId="0" borderId="0" xfId="0" applyNumberFormat="1" applyFont="1"/>
    <xf numFmtId="3" fontId="4" fillId="0" borderId="0" xfId="0" applyNumberFormat="1" applyFont="1" applyBorder="1"/>
    <xf numFmtId="3" fontId="28" fillId="0" borderId="0" xfId="0" applyNumberFormat="1" applyFont="1" applyBorder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Alignment="1">
      <alignment horizontal="right"/>
    </xf>
    <xf numFmtId="3" fontId="10" fillId="0" borderId="0" xfId="0" applyNumberFormat="1" applyFont="1" applyFill="1"/>
    <xf numFmtId="164" fontId="17" fillId="0" borderId="0" xfId="28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164" fontId="5" fillId="0" borderId="15" xfId="28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4" fontId="1" fillId="0" borderId="16" xfId="28" applyNumberFormat="1" applyFont="1" applyFill="1" applyBorder="1" applyAlignment="1">
      <alignment horizontal="center"/>
    </xf>
    <xf numFmtId="180" fontId="1" fillId="0" borderId="17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76" fontId="4" fillId="0" borderId="18" xfId="0" applyNumberFormat="1" applyFont="1" applyFill="1" applyBorder="1" applyAlignment="1">
      <alignment horizontal="center"/>
    </xf>
    <xf numFmtId="177" fontId="1" fillId="0" borderId="18" xfId="0" applyNumberFormat="1" applyFont="1" applyFill="1" applyBorder="1" applyAlignment="1">
      <alignment horizontal="center"/>
    </xf>
    <xf numFmtId="178" fontId="1" fillId="0" borderId="18" xfId="0" applyNumberFormat="1" applyFont="1" applyFill="1" applyBorder="1" applyAlignment="1">
      <alignment horizontal="center"/>
    </xf>
    <xf numFmtId="179" fontId="4" fillId="0" borderId="19" xfId="0" applyNumberFormat="1" applyFont="1" applyFill="1" applyBorder="1" applyAlignment="1">
      <alignment horizontal="center"/>
    </xf>
    <xf numFmtId="168" fontId="4" fillId="0" borderId="10" xfId="0" applyNumberFormat="1" applyFont="1" applyFill="1" applyBorder="1" applyAlignment="1">
      <alignment horizontal="center"/>
    </xf>
    <xf numFmtId="181" fontId="1" fillId="0" borderId="1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4" fontId="24" fillId="0" borderId="0" xfId="28" applyNumberFormat="1" applyFont="1" applyFill="1"/>
    <xf numFmtId="0" fontId="14" fillId="0" borderId="12" xfId="0" applyNumberFormat="1" applyFont="1" applyFill="1" applyBorder="1" applyAlignment="1" applyProtection="1">
      <alignment wrapText="1"/>
      <protection locked="0"/>
    </xf>
    <xf numFmtId="0" fontId="35" fillId="0" borderId="0" xfId="0" applyFont="1" applyAlignment="1">
      <alignment wrapText="1"/>
    </xf>
    <xf numFmtId="14" fontId="0" fillId="0" borderId="0" xfId="0" applyNumberFormat="1"/>
    <xf numFmtId="164" fontId="0" fillId="0" borderId="0" xfId="28" applyNumberFormat="1" applyFont="1"/>
    <xf numFmtId="0" fontId="72" fillId="0" borderId="12" xfId="0" applyNumberFormat="1" applyFont="1" applyFill="1" applyBorder="1" applyAlignment="1" applyProtection="1">
      <alignment vertical="center" wrapText="1"/>
      <protection locked="0"/>
    </xf>
    <xf numFmtId="0" fontId="53" fillId="0" borderId="0" xfId="0" applyFont="1" applyFill="1" applyAlignment="1">
      <alignment vertical="center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 applyProtection="1">
      <alignment vertical="center" wrapText="1"/>
      <protection locked="0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13" xfId="0" applyNumberFormat="1" applyFont="1" applyFill="1" applyBorder="1" applyAlignment="1" applyProtection="1">
      <alignment vertical="center" wrapText="1"/>
      <protection locked="0"/>
    </xf>
    <xf numFmtId="3" fontId="1" fillId="0" borderId="13" xfId="0" applyNumberFormat="1" applyFont="1" applyFill="1" applyBorder="1" applyAlignment="1" applyProtection="1">
      <alignment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59" fillId="25" borderId="20" xfId="0" applyFont="1" applyFill="1" applyBorder="1" applyAlignment="1">
      <alignment vertical="center" wrapText="1"/>
    </xf>
    <xf numFmtId="3" fontId="28" fillId="0" borderId="0" xfId="0" applyNumberFormat="1" applyFont="1" applyFill="1"/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3" fontId="5" fillId="0" borderId="21" xfId="0" applyNumberFormat="1" applyFont="1" applyFill="1" applyBorder="1" applyAlignment="1" applyProtection="1">
      <alignment horizontal="right" wrapText="1"/>
      <protection locked="0"/>
    </xf>
    <xf numFmtId="0" fontId="27" fillId="0" borderId="12" xfId="0" applyNumberFormat="1" applyFont="1" applyFill="1" applyBorder="1" applyAlignment="1" applyProtection="1">
      <alignment wrapText="1"/>
      <protection locked="0"/>
    </xf>
    <xf numFmtId="168" fontId="0" fillId="0" borderId="0" xfId="0" applyNumberFormat="1" applyFill="1"/>
    <xf numFmtId="168" fontId="9" fillId="0" borderId="0" xfId="0" applyNumberFormat="1" applyFont="1" applyFill="1"/>
    <xf numFmtId="166" fontId="0" fillId="0" borderId="0" xfId="0" applyNumberFormat="1" applyFill="1"/>
    <xf numFmtId="0" fontId="62" fillId="0" borderId="0" xfId="35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73" fillId="0" borderId="0" xfId="0" applyFont="1" applyFill="1" applyAlignment="1">
      <alignment horizontal="right" vertical="center" wrapText="1"/>
    </xf>
    <xf numFmtId="0" fontId="75" fillId="0" borderId="0" xfId="0" applyFont="1" applyFill="1"/>
    <xf numFmtId="0" fontId="53" fillId="0" borderId="0" xfId="0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3" fontId="4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12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23" xfId="0" applyNumberFormat="1" applyFont="1" applyFill="1" applyBorder="1" applyAlignment="1" applyProtection="1">
      <alignment vertical="center"/>
      <protection locked="0"/>
    </xf>
    <xf numFmtId="3" fontId="1" fillId="0" borderId="19" xfId="0" applyNumberFormat="1" applyFont="1" applyFill="1" applyBorder="1" applyAlignment="1" applyProtection="1">
      <alignment vertical="center"/>
      <protection locked="0"/>
    </xf>
    <xf numFmtId="0" fontId="1" fillId="0" borderId="24" xfId="0" applyNumberFormat="1" applyFont="1" applyFill="1" applyBorder="1" applyAlignment="1" applyProtection="1">
      <alignment wrapText="1"/>
      <protection locked="0"/>
    </xf>
    <xf numFmtId="164" fontId="1" fillId="0" borderId="0" xfId="28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 wrapText="1"/>
    </xf>
    <xf numFmtId="3" fontId="4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vertical="center"/>
      <protection locked="0"/>
    </xf>
    <xf numFmtId="0" fontId="79" fillId="0" borderId="12" xfId="0" applyNumberFormat="1" applyFont="1" applyFill="1" applyBorder="1" applyAlignment="1" applyProtection="1">
      <alignment vertical="center" wrapText="1"/>
      <protection locked="0"/>
    </xf>
    <xf numFmtId="0" fontId="53" fillId="0" borderId="12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vertical="center"/>
    </xf>
    <xf numFmtId="164" fontId="5" fillId="0" borderId="15" xfId="28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1" fillId="27" borderId="0" xfId="0" applyFont="1" applyFill="1" applyAlignment="1">
      <alignment horizontal="left" vertical="center"/>
    </xf>
    <xf numFmtId="165" fontId="94" fillId="0" borderId="1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 applyProtection="1">
      <alignment wrapText="1"/>
      <protection locked="0"/>
    </xf>
    <xf numFmtId="0" fontId="72" fillId="0" borderId="28" xfId="0" applyNumberFormat="1" applyFont="1" applyFill="1" applyBorder="1" applyAlignment="1" applyProtection="1">
      <alignment wrapText="1"/>
      <protection locked="0"/>
    </xf>
    <xf numFmtId="3" fontId="1" fillId="0" borderId="29" xfId="0" applyNumberFormat="1" applyFont="1" applyFill="1" applyBorder="1" applyAlignment="1" applyProtection="1">
      <protection locked="0"/>
    </xf>
    <xf numFmtId="0" fontId="0" fillId="0" borderId="12" xfId="0" applyFill="1" applyBorder="1"/>
    <xf numFmtId="0" fontId="34" fillId="0" borderId="0" xfId="0" applyFont="1" applyFill="1" applyAlignment="1">
      <alignment vertical="center"/>
    </xf>
    <xf numFmtId="0" fontId="58" fillId="0" borderId="0" xfId="0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3" fontId="34" fillId="0" borderId="0" xfId="0" applyNumberFormat="1" applyFont="1" applyFill="1" applyBorder="1" applyAlignment="1" applyProtection="1">
      <alignment horizontal="center" wrapText="1"/>
      <protection locked="0"/>
    </xf>
    <xf numFmtId="3" fontId="33" fillId="0" borderId="22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81" fillId="0" borderId="0" xfId="0" applyNumberFormat="1" applyFont="1" applyFill="1" applyBorder="1" applyAlignment="1" applyProtection="1">
      <alignment horizontal="left" wrapText="1"/>
      <protection locked="0"/>
    </xf>
    <xf numFmtId="0" fontId="84" fillId="0" borderId="0" xfId="0" applyNumberFormat="1" applyFont="1" applyFill="1" applyBorder="1" applyAlignment="1" applyProtection="1">
      <alignment horizontal="center" wrapText="1"/>
      <protection locked="0"/>
    </xf>
    <xf numFmtId="3" fontId="57" fillId="0" borderId="14" xfId="0" applyNumberFormat="1" applyFont="1" applyFill="1" applyBorder="1" applyAlignment="1" applyProtection="1">
      <alignment horizontal="center" vertical="center"/>
      <protection locked="0"/>
    </xf>
    <xf numFmtId="3" fontId="85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64" fontId="1" fillId="0" borderId="12" xfId="28" applyNumberFormat="1" applyFont="1" applyFill="1" applyBorder="1" applyAlignment="1">
      <alignment horizontal="center" vertical="center"/>
    </xf>
    <xf numFmtId="180" fontId="1" fillId="0" borderId="12" xfId="0" applyNumberFormat="1" applyFont="1" applyFill="1" applyBorder="1" applyAlignment="1">
      <alignment horizontal="center" vertical="center"/>
    </xf>
    <xf numFmtId="168" fontId="4" fillId="0" borderId="12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81" fontId="1" fillId="0" borderId="12" xfId="0" applyNumberFormat="1" applyFont="1" applyFill="1" applyBorder="1" applyAlignment="1">
      <alignment horizontal="center" vertical="center"/>
    </xf>
    <xf numFmtId="184" fontId="4" fillId="0" borderId="12" xfId="0" applyNumberFormat="1" applyFont="1" applyFill="1" applyBorder="1" applyAlignment="1">
      <alignment horizontal="center" vertical="center"/>
    </xf>
    <xf numFmtId="0" fontId="76" fillId="0" borderId="0" xfId="0" applyFont="1" applyFill="1" applyAlignment="1">
      <alignment vertical="center"/>
    </xf>
    <xf numFmtId="166" fontId="84" fillId="0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9" fontId="84" fillId="0" borderId="1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58" fillId="0" borderId="31" xfId="0" applyFont="1" applyFill="1" applyBorder="1" applyAlignment="1">
      <alignment vertical="center" wrapText="1"/>
    </xf>
    <xf numFmtId="184" fontId="58" fillId="0" borderId="32" xfId="0" applyNumberFormat="1" applyFont="1" applyFill="1" applyBorder="1" applyAlignment="1">
      <alignment vertical="center"/>
    </xf>
    <xf numFmtId="181" fontId="76" fillId="0" borderId="0" xfId="0" applyNumberFormat="1" applyFont="1" applyFill="1" applyAlignment="1">
      <alignment vertical="center"/>
    </xf>
    <xf numFmtId="166" fontId="84" fillId="0" borderId="12" xfId="0" applyNumberFormat="1" applyFont="1" applyFill="1" applyBorder="1" applyAlignment="1">
      <alignment horizontal="center" vertical="center"/>
    </xf>
    <xf numFmtId="184" fontId="58" fillId="0" borderId="0" xfId="0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4" fontId="1" fillId="0" borderId="16" xfId="28" applyNumberFormat="1" applyFont="1" applyFill="1" applyBorder="1" applyAlignment="1">
      <alignment horizontal="center" vertical="center"/>
    </xf>
    <xf numFmtId="180" fontId="1" fillId="0" borderId="17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81" fontId="1" fillId="0" borderId="18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169" fontId="4" fillId="0" borderId="34" xfId="0" applyNumberFormat="1" applyFont="1" applyFill="1" applyBorder="1" applyAlignment="1">
      <alignment horizontal="center" vertical="center"/>
    </xf>
    <xf numFmtId="3" fontId="84" fillId="0" borderId="0" xfId="0" applyNumberFormat="1" applyFont="1" applyFill="1" applyBorder="1" applyAlignment="1" applyProtection="1">
      <alignment horizontal="center" vertical="center"/>
      <protection locked="0"/>
    </xf>
    <xf numFmtId="3" fontId="58" fillId="0" borderId="0" xfId="0" applyNumberFormat="1" applyFont="1" applyFill="1" applyBorder="1" applyAlignment="1" applyProtection="1">
      <alignment vertical="center"/>
      <protection locked="0"/>
    </xf>
    <xf numFmtId="0" fontId="80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166" fontId="84" fillId="0" borderId="13" xfId="0" applyNumberFormat="1" applyFont="1" applyFill="1" applyBorder="1" applyAlignment="1">
      <alignment horizontal="center" vertical="center"/>
    </xf>
    <xf numFmtId="169" fontId="84" fillId="0" borderId="13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 wrapText="1"/>
    </xf>
    <xf numFmtId="168" fontId="84" fillId="0" borderId="13" xfId="0" applyNumberFormat="1" applyFont="1" applyFill="1" applyBorder="1" applyAlignment="1">
      <alignment horizontal="center" vertical="center"/>
    </xf>
    <xf numFmtId="170" fontId="84" fillId="0" borderId="12" xfId="0" applyNumberFormat="1" applyFont="1" applyFill="1" applyBorder="1" applyAlignment="1">
      <alignment horizontal="center" vertical="center"/>
    </xf>
    <xf numFmtId="0" fontId="78" fillId="0" borderId="0" xfId="0" applyNumberFormat="1" applyFont="1" applyFill="1" applyBorder="1" applyAlignment="1" applyProtection="1">
      <alignment vertical="center" wrapText="1"/>
      <protection locked="0"/>
    </xf>
    <xf numFmtId="3" fontId="78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textRotation="255"/>
      <protection locked="0"/>
    </xf>
    <xf numFmtId="0" fontId="58" fillId="0" borderId="0" xfId="0" applyNumberFormat="1" applyFont="1" applyFill="1" applyBorder="1" applyAlignment="1" applyProtection="1">
      <alignment vertical="center" wrapText="1"/>
      <protection locked="0"/>
    </xf>
    <xf numFmtId="0" fontId="77" fillId="0" borderId="0" xfId="0" applyNumberFormat="1" applyFont="1" applyFill="1" applyBorder="1" applyAlignment="1" applyProtection="1">
      <alignment vertical="center" wrapText="1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167" fontId="84" fillId="0" borderId="13" xfId="0" applyNumberFormat="1" applyFont="1" applyFill="1" applyBorder="1" applyAlignment="1">
      <alignment horizontal="center" vertical="center"/>
    </xf>
    <xf numFmtId="171" fontId="84" fillId="0" borderId="12" xfId="0" applyNumberFormat="1" applyFont="1" applyFill="1" applyBorder="1" applyAlignment="1">
      <alignment horizontal="center" vertical="center"/>
    </xf>
    <xf numFmtId="168" fontId="84" fillId="0" borderId="12" xfId="0" applyNumberFormat="1" applyFont="1" applyFill="1" applyBorder="1" applyAlignment="1">
      <alignment horizontal="center" vertical="center"/>
    </xf>
    <xf numFmtId="167" fontId="84" fillId="0" borderId="12" xfId="0" applyNumberFormat="1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8" fillId="27" borderId="0" xfId="0" applyFont="1" applyFill="1" applyAlignment="1">
      <alignment vertical="center"/>
    </xf>
    <xf numFmtId="0" fontId="53" fillId="27" borderId="0" xfId="0" applyFont="1" applyFill="1" applyAlignment="1">
      <alignment vertical="center"/>
    </xf>
    <xf numFmtId="0" fontId="30" fillId="27" borderId="0" xfId="0" applyNumberFormat="1" applyFont="1" applyFill="1" applyBorder="1" applyAlignment="1" applyProtection="1">
      <alignment vertical="center"/>
      <protection locked="0"/>
    </xf>
    <xf numFmtId="3" fontId="82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3" fontId="31" fillId="27" borderId="0" xfId="0" applyNumberFormat="1" applyFont="1" applyFill="1" applyAlignment="1">
      <alignment horizontal="left" vertical="center"/>
    </xf>
    <xf numFmtId="0" fontId="54" fillId="27" borderId="0" xfId="0" applyFont="1" applyFill="1" applyAlignment="1">
      <alignment horizontal="right" vertical="center"/>
    </xf>
    <xf numFmtId="0" fontId="43" fillId="27" borderId="0" xfId="0" applyFont="1" applyFill="1" applyAlignment="1">
      <alignment vertical="center"/>
    </xf>
    <xf numFmtId="0" fontId="81" fillId="27" borderId="0" xfId="0" applyNumberFormat="1" applyFont="1" applyFill="1" applyBorder="1" applyAlignment="1" applyProtection="1">
      <alignment horizontal="left" wrapText="1"/>
      <protection locked="0"/>
    </xf>
    <xf numFmtId="0" fontId="4" fillId="27" borderId="0" xfId="0" applyNumberFormat="1" applyFont="1" applyFill="1" applyBorder="1" applyAlignment="1" applyProtection="1">
      <alignment horizontal="center"/>
      <protection locked="0"/>
    </xf>
    <xf numFmtId="3" fontId="1" fillId="27" borderId="0" xfId="0" applyNumberFormat="1" applyFont="1" applyFill="1" applyBorder="1" applyAlignment="1" applyProtection="1">
      <protection locked="0"/>
    </xf>
    <xf numFmtId="0" fontId="84" fillId="27" borderId="0" xfId="0" applyNumberFormat="1" applyFont="1" applyFill="1" applyBorder="1" applyAlignment="1" applyProtection="1">
      <alignment horizontal="center" wrapText="1"/>
      <protection locked="0"/>
    </xf>
    <xf numFmtId="9" fontId="4" fillId="27" borderId="0" xfId="0" applyNumberFormat="1" applyFont="1" applyFill="1" applyBorder="1" applyAlignment="1" applyProtection="1">
      <alignment horizontal="center" wrapText="1"/>
      <protection locked="0"/>
    </xf>
    <xf numFmtId="184" fontId="84" fillId="0" borderId="13" xfId="0" applyNumberFormat="1" applyFont="1" applyFill="1" applyBorder="1" applyAlignment="1">
      <alignment horizontal="center" vertical="center"/>
    </xf>
    <xf numFmtId="0" fontId="95" fillId="27" borderId="0" xfId="0" applyFont="1" applyFill="1" applyAlignment="1">
      <alignment vertical="center"/>
    </xf>
    <xf numFmtId="0" fontId="96" fillId="27" borderId="0" xfId="0" applyFont="1" applyFill="1" applyAlignment="1">
      <alignment vertical="center"/>
    </xf>
    <xf numFmtId="3" fontId="97" fillId="0" borderId="22" xfId="0" applyNumberFormat="1" applyFont="1" applyFill="1" applyBorder="1" applyAlignment="1" applyProtection="1">
      <alignment horizontal="center" vertical="center"/>
      <protection locked="0"/>
    </xf>
    <xf numFmtId="3" fontId="96" fillId="0" borderId="0" xfId="0" applyNumberFormat="1" applyFont="1" applyFill="1" applyAlignment="1">
      <alignment vertical="center"/>
    </xf>
    <xf numFmtId="0" fontId="98" fillId="0" borderId="0" xfId="0" applyFont="1" applyFill="1" applyAlignment="1">
      <alignment horizontal="center"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Alignment="1">
      <alignment vertical="center"/>
    </xf>
    <xf numFmtId="3" fontId="96" fillId="0" borderId="0" xfId="0" applyNumberFormat="1" applyFont="1" applyFill="1" applyBorder="1" applyAlignment="1">
      <alignment vertical="center"/>
    </xf>
    <xf numFmtId="165" fontId="84" fillId="0" borderId="12" xfId="0" applyNumberFormat="1" applyFont="1" applyFill="1" applyBorder="1" applyAlignment="1" applyProtection="1">
      <alignment horizontal="center" vertical="center"/>
      <protection locked="0"/>
    </xf>
    <xf numFmtId="165" fontId="84" fillId="0" borderId="13" xfId="0" applyNumberFormat="1" applyFont="1" applyFill="1" applyBorder="1" applyAlignment="1">
      <alignment horizontal="center" vertical="center"/>
    </xf>
    <xf numFmtId="0" fontId="12" fillId="0" borderId="12" xfId="0" applyFont="1" applyFill="1" applyBorder="1"/>
    <xf numFmtId="187" fontId="83" fillId="0" borderId="12" xfId="28" applyNumberFormat="1" applyFont="1" applyFill="1" applyBorder="1" applyAlignment="1">
      <alignment vertical="center"/>
    </xf>
    <xf numFmtId="0" fontId="59" fillId="0" borderId="0" xfId="0" applyFont="1" applyFill="1"/>
    <xf numFmtId="3" fontId="1" fillId="0" borderId="18" xfId="0" applyNumberFormat="1" applyFont="1" applyFill="1" applyBorder="1" applyAlignment="1" applyProtection="1">
      <protection locked="0"/>
    </xf>
    <xf numFmtId="0" fontId="58" fillId="0" borderId="14" xfId="0" applyNumberFormat="1" applyFont="1" applyFill="1" applyBorder="1" applyAlignment="1" applyProtection="1">
      <alignment horizontal="center" vertical="center"/>
      <protection locked="0"/>
    </xf>
    <xf numFmtId="0" fontId="84" fillId="0" borderId="0" xfId="0" applyNumberFormat="1" applyFont="1" applyFill="1" applyBorder="1" applyAlignment="1" applyProtection="1">
      <alignment horizontal="center"/>
      <protection locked="0"/>
    </xf>
    <xf numFmtId="0" fontId="58" fillId="0" borderId="12" xfId="0" applyFont="1" applyFill="1" applyBorder="1" applyAlignment="1">
      <alignment vertical="center"/>
    </xf>
    <xf numFmtId="166" fontId="86" fillId="0" borderId="0" xfId="0" applyNumberFormat="1" applyFont="1" applyFill="1" applyBorder="1" applyAlignment="1" applyProtection="1">
      <alignment vertical="center"/>
      <protection locked="0"/>
    </xf>
    <xf numFmtId="169" fontId="58" fillId="0" borderId="0" xfId="0" applyNumberFormat="1" applyFont="1" applyFill="1" applyBorder="1" applyAlignment="1" applyProtection="1">
      <alignment vertical="center"/>
      <protection locked="0"/>
    </xf>
    <xf numFmtId="0" fontId="58" fillId="0" borderId="26" xfId="0" applyNumberFormat="1" applyFont="1" applyFill="1" applyBorder="1" applyAlignment="1" applyProtection="1">
      <alignment horizontal="center" vertical="center"/>
      <protection locked="0"/>
    </xf>
    <xf numFmtId="4" fontId="84" fillId="0" borderId="0" xfId="0" applyNumberFormat="1" applyFont="1" applyFill="1" applyBorder="1" applyAlignment="1" applyProtection="1">
      <alignment horizontal="center" vertical="center"/>
      <protection locked="0"/>
    </xf>
    <xf numFmtId="4" fontId="84" fillId="0" borderId="12" xfId="0" applyNumberFormat="1" applyFont="1" applyFill="1" applyBorder="1" applyAlignment="1" applyProtection="1">
      <alignment horizontal="center" vertical="center"/>
      <protection locked="0"/>
    </xf>
    <xf numFmtId="172" fontId="84" fillId="0" borderId="12" xfId="0" applyNumberFormat="1" applyFont="1" applyFill="1" applyBorder="1" applyAlignment="1">
      <alignment horizontal="center" vertical="center"/>
    </xf>
    <xf numFmtId="169" fontId="84" fillId="0" borderId="12" xfId="0" applyNumberFormat="1" applyFont="1" applyFill="1" applyBorder="1" applyAlignment="1" applyProtection="1">
      <alignment horizontal="center" vertical="center"/>
      <protection locked="0"/>
    </xf>
    <xf numFmtId="165" fontId="84" fillId="0" borderId="12" xfId="0" applyNumberFormat="1" applyFont="1" applyFill="1" applyBorder="1" applyAlignment="1">
      <alignment horizontal="center" vertical="center"/>
    </xf>
    <xf numFmtId="3" fontId="84" fillId="0" borderId="12" xfId="0" applyNumberFormat="1" applyFont="1" applyFill="1" applyBorder="1" applyAlignment="1" applyProtection="1">
      <alignment horizontal="center" vertical="center"/>
      <protection locked="0"/>
    </xf>
    <xf numFmtId="168" fontId="8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8" borderId="0" xfId="0" applyFill="1"/>
    <xf numFmtId="0" fontId="1" fillId="27" borderId="13" xfId="0" applyNumberFormat="1" applyFont="1" applyFill="1" applyBorder="1" applyAlignment="1" applyProtection="1">
      <alignment vertical="center" wrapText="1"/>
      <protection locked="0"/>
    </xf>
    <xf numFmtId="3" fontId="1" fillId="27" borderId="13" xfId="0" applyNumberFormat="1" applyFont="1" applyFill="1" applyBorder="1" applyAlignment="1" applyProtection="1">
      <alignment vertical="center"/>
      <protection locked="0"/>
    </xf>
    <xf numFmtId="0" fontId="1" fillId="27" borderId="12" xfId="0" applyNumberFormat="1" applyFont="1" applyFill="1" applyBorder="1" applyAlignment="1" applyProtection="1">
      <alignment vertical="center" wrapText="1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69" fontId="4" fillId="0" borderId="12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 applyProtection="1">
      <alignment horizontal="center" wrapText="1"/>
      <protection locked="0"/>
    </xf>
    <xf numFmtId="167" fontId="84" fillId="0" borderId="12" xfId="0" applyNumberFormat="1" applyFont="1" applyFill="1" applyBorder="1" applyAlignment="1" applyProtection="1">
      <alignment horizontal="center" vertical="center"/>
      <protection locked="0"/>
    </xf>
    <xf numFmtId="0" fontId="65" fillId="0" borderId="0" xfId="0" applyNumberFormat="1" applyFont="1" applyFill="1" applyBorder="1" applyAlignment="1" applyProtection="1">
      <alignment horizontal="left" wrapText="1"/>
      <protection locked="0"/>
    </xf>
    <xf numFmtId="0" fontId="81" fillId="28" borderId="0" xfId="0" applyNumberFormat="1" applyFont="1" applyFill="1" applyBorder="1" applyAlignment="1" applyProtection="1">
      <alignment horizontal="left" wrapText="1"/>
      <protection locked="0"/>
    </xf>
    <xf numFmtId="0" fontId="32" fillId="27" borderId="0" xfId="0" applyFont="1" applyFill="1" applyAlignment="1">
      <alignment vertical="center" wrapText="1"/>
    </xf>
    <xf numFmtId="0" fontId="44" fillId="27" borderId="0" xfId="35" applyFill="1" applyAlignment="1" applyProtection="1">
      <alignment vertical="center"/>
    </xf>
    <xf numFmtId="170" fontId="84" fillId="0" borderId="13" xfId="0" applyNumberFormat="1" applyFont="1" applyFill="1" applyBorder="1" applyAlignment="1">
      <alignment horizontal="center" vertical="center"/>
    </xf>
    <xf numFmtId="0" fontId="100" fillId="0" borderId="13" xfId="0" applyNumberFormat="1" applyFont="1" applyFill="1" applyBorder="1" applyAlignment="1" applyProtection="1">
      <alignment vertical="center" wrapText="1"/>
      <protection locked="0"/>
    </xf>
    <xf numFmtId="170" fontId="84" fillId="0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0" xfId="28" applyNumberFormat="1" applyFont="1" applyFill="1" applyBorder="1" applyAlignment="1">
      <alignment wrapText="1"/>
    </xf>
    <xf numFmtId="0" fontId="1" fillId="0" borderId="35" xfId="0" applyNumberFormat="1" applyFont="1" applyFill="1" applyBorder="1" applyAlignment="1" applyProtection="1">
      <alignment wrapText="1"/>
      <protection locked="0"/>
    </xf>
    <xf numFmtId="0" fontId="101" fillId="0" borderId="0" xfId="0" applyFont="1" applyFill="1" applyAlignment="1">
      <alignment horizontal="right"/>
    </xf>
    <xf numFmtId="0" fontId="102" fillId="0" borderId="0" xfId="0" applyFont="1" applyFill="1" applyAlignment="1">
      <alignment horizontal="right"/>
    </xf>
    <xf numFmtId="0" fontId="101" fillId="0" borderId="0" xfId="0" applyFont="1" applyFill="1" applyAlignment="1">
      <alignment horizontal="left" wrapText="1"/>
    </xf>
    <xf numFmtId="3" fontId="103" fillId="0" borderId="0" xfId="0" applyNumberFormat="1" applyFont="1" applyFill="1"/>
    <xf numFmtId="3" fontId="103" fillId="0" borderId="0" xfId="0" applyNumberFormat="1" applyFont="1" applyFill="1" applyAlignment="1">
      <alignment vertical="center"/>
    </xf>
    <xf numFmtId="0" fontId="101" fillId="0" borderId="0" xfId="0" applyFont="1" applyFill="1" applyAlignment="1">
      <alignment horizontal="right" vertical="center"/>
    </xf>
    <xf numFmtId="176" fontId="4" fillId="0" borderId="18" xfId="0" applyNumberFormat="1" applyFont="1" applyFill="1" applyBorder="1" applyAlignment="1">
      <alignment horizontal="center" vertical="center"/>
    </xf>
    <xf numFmtId="179" fontId="4" fillId="0" borderId="19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 applyProtection="1">
      <alignment horizontal="center" vertical="center"/>
      <protection locked="0"/>
    </xf>
    <xf numFmtId="165" fontId="94" fillId="0" borderId="10" xfId="0" applyNumberFormat="1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 applyProtection="1">
      <alignment vertical="center"/>
      <protection locked="0"/>
    </xf>
    <xf numFmtId="0" fontId="104" fillId="28" borderId="12" xfId="0" applyNumberFormat="1" applyFont="1" applyFill="1" applyBorder="1" applyAlignment="1" applyProtection="1">
      <alignment vertical="center" wrapText="1"/>
      <protection locked="0"/>
    </xf>
    <xf numFmtId="3" fontId="100" fillId="28" borderId="12" xfId="0" applyNumberFormat="1" applyFont="1" applyFill="1" applyBorder="1" applyAlignment="1" applyProtection="1">
      <alignment vertical="center"/>
      <protection locked="0"/>
    </xf>
    <xf numFmtId="0" fontId="14" fillId="28" borderId="12" xfId="0" applyNumberFormat="1" applyFont="1" applyFill="1" applyBorder="1" applyAlignment="1" applyProtection="1">
      <alignment vertical="center" wrapText="1"/>
      <protection locked="0"/>
    </xf>
    <xf numFmtId="3" fontId="14" fillId="28" borderId="12" xfId="0" applyNumberFormat="1" applyFont="1" applyFill="1" applyBorder="1" applyAlignment="1" applyProtection="1">
      <alignment vertical="center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103" fillId="28" borderId="0" xfId="0" applyNumberFormat="1" applyFont="1" applyFill="1" applyAlignment="1">
      <alignment vertical="center"/>
    </xf>
    <xf numFmtId="3" fontId="100" fillId="28" borderId="12" xfId="0" applyNumberFormat="1" applyFont="1" applyFill="1" applyBorder="1" applyAlignment="1" applyProtection="1">
      <protection locked="0"/>
    </xf>
    <xf numFmtId="3" fontId="1" fillId="28" borderId="13" xfId="0" applyNumberFormat="1" applyFont="1" applyFill="1" applyBorder="1" applyAlignment="1" applyProtection="1">
      <protection locked="0"/>
    </xf>
    <xf numFmtId="0" fontId="14" fillId="28" borderId="13" xfId="0" applyNumberFormat="1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26" fillId="28" borderId="12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/>
    <xf numFmtId="0" fontId="5" fillId="29" borderId="0" xfId="0" applyNumberFormat="1" applyFont="1" applyFill="1" applyBorder="1" applyAlignment="1" applyProtection="1">
      <alignment horizontal="center" vertical="center"/>
      <protection locked="0"/>
    </xf>
    <xf numFmtId="3" fontId="4" fillId="28" borderId="0" xfId="0" applyNumberFormat="1" applyFont="1" applyFill="1" applyBorder="1" applyAlignment="1">
      <alignment horizontal="center" vertical="center"/>
    </xf>
    <xf numFmtId="3" fontId="28" fillId="28" borderId="0" xfId="0" applyNumberFormat="1" applyFont="1" applyFill="1" applyBorder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0" fillId="0" borderId="0" xfId="0" applyBorder="1" applyAlignment="1">
      <alignment wrapText="1"/>
    </xf>
    <xf numFmtId="0" fontId="89" fillId="0" borderId="0" xfId="0" applyFont="1"/>
    <xf numFmtId="3" fontId="89" fillId="0" borderId="0" xfId="0" applyNumberFormat="1" applyFont="1"/>
    <xf numFmtId="3" fontId="4" fillId="0" borderId="37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4" fillId="0" borderId="0" xfId="35" applyBorder="1" applyAlignment="1" applyProtection="1">
      <alignment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05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7" fillId="24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0" fillId="30" borderId="0" xfId="0" applyFill="1" applyAlignment="1">
      <alignment horizontal="left"/>
    </xf>
    <xf numFmtId="0" fontId="75" fillId="30" borderId="0" xfId="0" applyFont="1" applyFill="1" applyAlignment="1">
      <alignment horizontal="left"/>
    </xf>
    <xf numFmtId="0" fontId="0" fillId="30" borderId="0" xfId="0" applyFill="1" applyAlignment="1">
      <alignment horizontal="right"/>
    </xf>
    <xf numFmtId="0" fontId="8" fillId="30" borderId="0" xfId="0" applyFont="1" applyFill="1" applyAlignment="1">
      <alignment horizontal="center"/>
    </xf>
    <xf numFmtId="0" fontId="0" fillId="30" borderId="0" xfId="0" applyFill="1" applyAlignment="1">
      <alignment horizontal="right" vertical="center"/>
    </xf>
    <xf numFmtId="169" fontId="84" fillId="30" borderId="12" xfId="0" applyNumberFormat="1" applyFont="1" applyFill="1" applyBorder="1" applyAlignment="1">
      <alignment horizontal="center" vertical="center"/>
    </xf>
    <xf numFmtId="0" fontId="106" fillId="30" borderId="0" xfId="0" applyFont="1" applyFill="1" applyAlignment="1">
      <alignment horizontal="right" vertical="center"/>
    </xf>
    <xf numFmtId="0" fontId="0" fillId="30" borderId="0" xfId="0" applyFill="1" applyAlignment="1">
      <alignment horizontal="left" vertical="center"/>
    </xf>
    <xf numFmtId="0" fontId="8" fillId="30" borderId="0" xfId="0" applyFont="1" applyFill="1" applyAlignment="1">
      <alignment horizontal="center" vertical="center"/>
    </xf>
    <xf numFmtId="3" fontId="107" fillId="31" borderId="0" xfId="0" applyNumberFormat="1" applyFont="1" applyFill="1" applyBorder="1" applyAlignment="1"/>
    <xf numFmtId="0" fontId="101" fillId="0" borderId="0" xfId="0" applyFont="1" applyFill="1" applyBorder="1" applyAlignment="1">
      <alignment horizontal="right"/>
    </xf>
    <xf numFmtId="0" fontId="0" fillId="30" borderId="0" xfId="0" applyFill="1" applyBorder="1" applyAlignment="1">
      <alignment horizontal="left"/>
    </xf>
    <xf numFmtId="0" fontId="0" fillId="0" borderId="0" xfId="0" applyFill="1" applyBorder="1"/>
    <xf numFmtId="169" fontId="4" fillId="0" borderId="10" xfId="0" applyNumberFormat="1" applyFont="1" applyFill="1" applyBorder="1" applyAlignment="1">
      <alignment horizontal="center" vertical="center"/>
    </xf>
    <xf numFmtId="0" fontId="106" fillId="0" borderId="0" xfId="0" applyFont="1" applyFill="1" applyAlignment="1">
      <alignment wrapText="1"/>
    </xf>
    <xf numFmtId="3" fontId="103" fillId="0" borderId="0" xfId="0" applyNumberFormat="1" applyFont="1" applyFill="1" applyAlignment="1">
      <alignment horizontal="left" vertical="center"/>
    </xf>
    <xf numFmtId="3" fontId="96" fillId="0" borderId="0" xfId="0" applyNumberFormat="1" applyFont="1" applyFill="1" applyAlignment="1">
      <alignment horizontal="left" vertical="center"/>
    </xf>
    <xf numFmtId="0" fontId="7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1" fillId="30" borderId="0" xfId="0" applyFont="1" applyFill="1" applyAlignment="1">
      <alignment vertical="center"/>
    </xf>
    <xf numFmtId="0" fontId="31" fillId="30" borderId="0" xfId="0" applyFont="1" applyFill="1" applyBorder="1" applyAlignment="1">
      <alignment vertical="center"/>
    </xf>
    <xf numFmtId="0" fontId="58" fillId="30" borderId="0" xfId="0" applyNumberFormat="1" applyFont="1" applyFill="1" applyBorder="1" applyAlignment="1" applyProtection="1">
      <alignment vertical="center" wrapText="1"/>
      <protection locked="0"/>
    </xf>
    <xf numFmtId="164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vertical="center"/>
    </xf>
    <xf numFmtId="0" fontId="31" fillId="31" borderId="0" xfId="0" applyFont="1" applyFill="1" applyBorder="1" applyAlignment="1">
      <alignment vertical="center"/>
    </xf>
    <xf numFmtId="0" fontId="108" fillId="27" borderId="0" xfId="0" applyNumberFormat="1" applyFont="1" applyFill="1" applyBorder="1" applyAlignment="1" applyProtection="1">
      <alignment horizontal="center" wrapText="1"/>
      <protection locked="0"/>
    </xf>
    <xf numFmtId="0" fontId="19" fillId="27" borderId="0" xfId="0" applyFont="1" applyFill="1" applyAlignment="1">
      <alignment vertical="center" wrapText="1"/>
    </xf>
    <xf numFmtId="0" fontId="93" fillId="27" borderId="0" xfId="0" applyFont="1" applyFill="1" applyAlignment="1">
      <alignment vertical="center" wrapText="1"/>
    </xf>
    <xf numFmtId="172" fontId="109" fillId="0" borderId="0" xfId="0" applyNumberFormat="1" applyFont="1" applyFill="1" applyAlignment="1">
      <alignment vertical="center"/>
    </xf>
    <xf numFmtId="0" fontId="110" fillId="0" borderId="0" xfId="0" applyNumberFormat="1" applyFont="1" applyFill="1" applyBorder="1" applyAlignment="1" applyProtection="1">
      <alignment vertical="center"/>
      <protection locked="0"/>
    </xf>
    <xf numFmtId="0" fontId="102" fillId="0" borderId="0" xfId="0" applyFont="1" applyFill="1"/>
    <xf numFmtId="3" fontId="110" fillId="0" borderId="0" xfId="0" applyNumberFormat="1" applyFont="1" applyFill="1" applyBorder="1" applyAlignment="1" applyProtection="1">
      <alignment horizontal="center"/>
      <protection locked="0"/>
    </xf>
    <xf numFmtId="3" fontId="110" fillId="0" borderId="14" xfId="0" applyNumberFormat="1" applyFont="1" applyFill="1" applyBorder="1" applyAlignment="1" applyProtection="1">
      <alignment horizontal="center"/>
      <protection locked="0"/>
    </xf>
    <xf numFmtId="3" fontId="110" fillId="0" borderId="13" xfId="0" applyNumberFormat="1" applyFont="1" applyFill="1" applyBorder="1" applyAlignment="1" applyProtection="1">
      <alignment horizontal="center"/>
      <protection locked="0"/>
    </xf>
    <xf numFmtId="3" fontId="110" fillId="0" borderId="12" xfId="0" applyNumberFormat="1" applyFont="1" applyFill="1" applyBorder="1" applyAlignment="1" applyProtection="1">
      <alignment horizontal="center"/>
      <protection locked="0"/>
    </xf>
    <xf numFmtId="3" fontId="102" fillId="0" borderId="0" xfId="0" applyNumberFormat="1" applyFont="1" applyFill="1"/>
    <xf numFmtId="3" fontId="110" fillId="0" borderId="0" xfId="0" applyNumberFormat="1" applyFont="1" applyFill="1" applyBorder="1" applyAlignment="1" applyProtection="1">
      <alignment horizontal="center" wrapText="1"/>
      <protection locked="0"/>
    </xf>
    <xf numFmtId="167" fontId="110" fillId="0" borderId="12" xfId="0" applyNumberFormat="1" applyFont="1" applyFill="1" applyBorder="1" applyAlignment="1">
      <alignment horizontal="center"/>
    </xf>
    <xf numFmtId="166" fontId="110" fillId="0" borderId="12" xfId="0" applyNumberFormat="1" applyFont="1" applyFill="1" applyBorder="1" applyAlignment="1">
      <alignment horizontal="center"/>
    </xf>
    <xf numFmtId="167" fontId="110" fillId="0" borderId="13" xfId="0" applyNumberFormat="1" applyFont="1" applyFill="1" applyBorder="1" applyAlignment="1">
      <alignment horizontal="center"/>
    </xf>
    <xf numFmtId="167" fontId="110" fillId="0" borderId="13" xfId="0" applyNumberFormat="1" applyFont="1" applyFill="1" applyBorder="1" applyAlignment="1">
      <alignment horizontal="center" vertical="center"/>
    </xf>
    <xf numFmtId="167" fontId="110" fillId="0" borderId="12" xfId="0" applyNumberFormat="1" applyFont="1" applyFill="1" applyBorder="1" applyAlignment="1">
      <alignment horizontal="center" vertical="center"/>
    </xf>
    <xf numFmtId="166" fontId="110" fillId="0" borderId="12" xfId="0" applyNumberFormat="1" applyFont="1" applyFill="1" applyBorder="1" applyAlignment="1">
      <alignment horizontal="center" vertical="center"/>
    </xf>
    <xf numFmtId="190" fontId="110" fillId="0" borderId="13" xfId="0" applyNumberFormat="1" applyFont="1" applyFill="1" applyBorder="1" applyAlignment="1" applyProtection="1">
      <alignment vertical="center"/>
      <protection locked="0"/>
    </xf>
    <xf numFmtId="181" fontId="110" fillId="0" borderId="13" xfId="0" applyNumberFormat="1" applyFont="1" applyFill="1" applyBorder="1" applyAlignment="1" applyProtection="1">
      <alignment vertical="center"/>
      <protection locked="0"/>
    </xf>
    <xf numFmtId="181" fontId="110" fillId="0" borderId="13" xfId="0" applyNumberFormat="1" applyFont="1" applyFill="1" applyBorder="1" applyAlignment="1">
      <alignment horizontal="center" vertical="center"/>
    </xf>
    <xf numFmtId="165" fontId="110" fillId="0" borderId="12" xfId="0" applyNumberFormat="1" applyFont="1" applyFill="1" applyBorder="1" applyAlignment="1">
      <alignment horizontal="center"/>
    </xf>
    <xf numFmtId="175" fontId="110" fillId="0" borderId="12" xfId="0" applyNumberFormat="1" applyFont="1" applyFill="1" applyBorder="1" applyAlignment="1">
      <alignment horizontal="center"/>
    </xf>
    <xf numFmtId="0" fontId="111" fillId="0" borderId="26" xfId="0" applyNumberFormat="1" applyFont="1" applyFill="1" applyBorder="1" applyAlignment="1" applyProtection="1">
      <alignment horizontal="center" vertical="center"/>
      <protection locked="0"/>
    </xf>
    <xf numFmtId="169" fontId="112" fillId="0" borderId="12" xfId="0" applyNumberFormat="1" applyFont="1" applyFill="1" applyBorder="1" applyAlignment="1">
      <alignment horizontal="center" vertical="center"/>
    </xf>
    <xf numFmtId="178" fontId="110" fillId="28" borderId="13" xfId="0" applyNumberFormat="1" applyFont="1" applyFill="1" applyBorder="1" applyAlignment="1">
      <alignment horizontal="center" vertical="center"/>
    </xf>
    <xf numFmtId="169" fontId="110" fillId="28" borderId="13" xfId="0" applyNumberFormat="1" applyFont="1" applyFill="1" applyBorder="1" applyAlignment="1">
      <alignment horizontal="center"/>
    </xf>
    <xf numFmtId="178" fontId="110" fillId="0" borderId="13" xfId="0" applyNumberFormat="1" applyFont="1" applyFill="1" applyBorder="1" applyAlignment="1">
      <alignment horizontal="center"/>
    </xf>
    <xf numFmtId="173" fontId="110" fillId="0" borderId="12" xfId="0" applyNumberFormat="1" applyFont="1" applyFill="1" applyBorder="1" applyAlignment="1">
      <alignment horizontal="center" vertical="center"/>
    </xf>
    <xf numFmtId="182" fontId="110" fillId="0" borderId="12" xfId="0" applyNumberFormat="1" applyFont="1" applyFill="1" applyBorder="1" applyAlignment="1">
      <alignment horizontal="center" vertical="center"/>
    </xf>
    <xf numFmtId="175" fontId="110" fillId="0" borderId="12" xfId="0" applyNumberFormat="1" applyFont="1" applyFill="1" applyBorder="1" applyAlignment="1">
      <alignment horizontal="center" vertical="center"/>
    </xf>
    <xf numFmtId="177" fontId="110" fillId="0" borderId="12" xfId="0" applyNumberFormat="1" applyFont="1" applyFill="1" applyBorder="1" applyAlignment="1" applyProtection="1">
      <alignment horizontal="center" vertical="center"/>
      <protection locked="0"/>
    </xf>
    <xf numFmtId="3" fontId="110" fillId="0" borderId="12" xfId="0" applyNumberFormat="1" applyFont="1" applyFill="1" applyBorder="1" applyAlignment="1" applyProtection="1">
      <alignment horizontal="center" vertical="center"/>
      <protection locked="0"/>
    </xf>
    <xf numFmtId="166" fontId="110" fillId="28" borderId="13" xfId="0" applyNumberFormat="1" applyFont="1" applyFill="1" applyBorder="1" applyAlignment="1">
      <alignment horizontal="center" vertical="center"/>
    </xf>
    <xf numFmtId="3" fontId="110" fillId="0" borderId="14" xfId="0" applyNumberFormat="1" applyFont="1" applyFill="1" applyBorder="1" applyAlignment="1" applyProtection="1">
      <alignment horizontal="center" vertical="center"/>
      <protection locked="0"/>
    </xf>
    <xf numFmtId="167" fontId="110" fillId="0" borderId="13" xfId="0" applyNumberFormat="1" applyFont="1" applyFill="1" applyBorder="1" applyAlignment="1" applyProtection="1">
      <alignment horizontal="center" vertical="center"/>
      <protection locked="0"/>
    </xf>
    <xf numFmtId="3" fontId="110" fillId="0" borderId="42" xfId="0" applyNumberFormat="1" applyFont="1" applyFill="1" applyBorder="1" applyAlignment="1" applyProtection="1">
      <alignment horizontal="center" vertical="center"/>
      <protection locked="0"/>
    </xf>
    <xf numFmtId="3" fontId="102" fillId="0" borderId="12" xfId="0" applyNumberFormat="1" applyFont="1" applyFill="1" applyBorder="1"/>
    <xf numFmtId="166" fontId="110" fillId="0" borderId="13" xfId="0" applyNumberFormat="1" applyFont="1" applyFill="1" applyBorder="1" applyAlignment="1">
      <alignment horizontal="center"/>
    </xf>
    <xf numFmtId="184" fontId="110" fillId="0" borderId="13" xfId="0" applyNumberFormat="1" applyFont="1" applyFill="1" applyBorder="1" applyAlignment="1">
      <alignment horizontal="center"/>
    </xf>
    <xf numFmtId="166" fontId="110" fillId="0" borderId="12" xfId="0" applyNumberFormat="1" applyFont="1" applyFill="1" applyBorder="1" applyAlignment="1" applyProtection="1">
      <alignment horizontal="center"/>
      <protection locked="0"/>
    </xf>
    <xf numFmtId="183" fontId="110" fillId="0" borderId="12" xfId="0" applyNumberFormat="1" applyFont="1" applyFill="1" applyBorder="1" applyAlignment="1">
      <alignment horizontal="center"/>
    </xf>
    <xf numFmtId="173" fontId="110" fillId="0" borderId="43" xfId="0" applyNumberFormat="1" applyFont="1" applyFill="1" applyBorder="1" applyAlignment="1">
      <alignment horizontal="center"/>
    </xf>
    <xf numFmtId="173" fontId="110" fillId="0" borderId="43" xfId="0" applyNumberFormat="1" applyFont="1" applyFill="1" applyBorder="1" applyAlignment="1">
      <alignment horizontal="center" vertical="center"/>
    </xf>
    <xf numFmtId="188" fontId="110" fillId="0" borderId="43" xfId="0" applyNumberFormat="1" applyFont="1" applyFill="1" applyBorder="1" applyAlignment="1">
      <alignment horizontal="center"/>
    </xf>
    <xf numFmtId="185" fontId="110" fillId="0" borderId="43" xfId="0" applyNumberFormat="1" applyFont="1" applyFill="1" applyBorder="1" applyAlignment="1">
      <alignment horizontal="center"/>
    </xf>
    <xf numFmtId="175" fontId="110" fillId="0" borderId="12" xfId="0" applyNumberFormat="1" applyFont="1" applyFill="1" applyBorder="1" applyAlignment="1" applyProtection="1">
      <alignment horizontal="center"/>
      <protection locked="0"/>
    </xf>
    <xf numFmtId="185" fontId="110" fillId="0" borderId="12" xfId="0" applyNumberFormat="1" applyFont="1" applyFill="1" applyBorder="1" applyAlignment="1">
      <alignment horizontal="center"/>
    </xf>
    <xf numFmtId="167" fontId="110" fillId="0" borderId="12" xfId="0" applyNumberFormat="1" applyFont="1" applyFill="1" applyBorder="1" applyAlignment="1" applyProtection="1">
      <alignment horizontal="center"/>
      <protection locked="0"/>
    </xf>
    <xf numFmtId="173" fontId="110" fillId="0" borderId="12" xfId="0" applyNumberFormat="1" applyFont="1" applyFill="1" applyBorder="1" applyAlignment="1">
      <alignment horizontal="center"/>
    </xf>
    <xf numFmtId="0" fontId="113" fillId="0" borderId="0" xfId="0" applyFont="1" applyFill="1" applyAlignment="1"/>
    <xf numFmtId="164" fontId="99" fillId="0" borderId="0" xfId="28" applyNumberFormat="1" applyFont="1" applyFill="1" applyBorder="1" applyAlignment="1" applyProtection="1">
      <protection locked="0"/>
    </xf>
    <xf numFmtId="0" fontId="102" fillId="0" borderId="0" xfId="0" applyFont="1" applyFill="1" applyAlignment="1">
      <alignment horizontal="left" wrapText="1"/>
    </xf>
    <xf numFmtId="3" fontId="110" fillId="0" borderId="31" xfId="0" applyNumberFormat="1" applyFont="1" applyFill="1" applyBorder="1" applyAlignment="1" applyProtection="1">
      <alignment horizontal="center" vertical="center"/>
      <protection locked="0"/>
    </xf>
    <xf numFmtId="0" fontId="102" fillId="0" borderId="0" xfId="0" applyFont="1" applyFill="1" applyAlignment="1">
      <alignment horizontal="center" wrapText="1"/>
    </xf>
    <xf numFmtId="3" fontId="110" fillId="0" borderId="20" xfId="0" applyNumberFormat="1" applyFont="1" applyFill="1" applyBorder="1" applyAlignment="1" applyProtection="1">
      <alignment horizontal="center" vertical="center"/>
      <protection locked="0"/>
    </xf>
    <xf numFmtId="0" fontId="102" fillId="0" borderId="0" xfId="0" applyFont="1" applyFill="1" applyAlignment="1">
      <alignment vertical="center"/>
    </xf>
    <xf numFmtId="3" fontId="114" fillId="0" borderId="27" xfId="0" applyNumberFormat="1" applyFont="1" applyFill="1" applyBorder="1" applyAlignment="1" applyProtection="1">
      <alignment vertical="center"/>
      <protection locked="0"/>
    </xf>
    <xf numFmtId="3" fontId="110" fillId="0" borderId="12" xfId="0" applyNumberFormat="1" applyFont="1" applyFill="1" applyBorder="1" applyAlignment="1" applyProtection="1">
      <alignment vertical="center"/>
      <protection locked="0"/>
    </xf>
    <xf numFmtId="3" fontId="114" fillId="0" borderId="20" xfId="0" applyNumberFormat="1" applyFont="1" applyFill="1" applyBorder="1" applyAlignment="1" applyProtection="1">
      <alignment horizontal="center" vertical="center"/>
      <protection locked="0"/>
    </xf>
    <xf numFmtId="186" fontId="110" fillId="0" borderId="12" xfId="0" applyNumberFormat="1" applyFont="1" applyFill="1" applyBorder="1" applyAlignment="1">
      <alignment horizontal="center" vertical="center"/>
    </xf>
    <xf numFmtId="186" fontId="110" fillId="28" borderId="12" xfId="0" applyNumberFormat="1" applyFont="1" applyFill="1" applyBorder="1" applyAlignment="1">
      <alignment horizontal="center" vertical="center"/>
    </xf>
    <xf numFmtId="3" fontId="110" fillId="0" borderId="13" xfId="0" applyNumberFormat="1" applyFont="1" applyFill="1" applyBorder="1" applyAlignment="1" applyProtection="1">
      <alignment horizontal="center" vertical="center"/>
      <protection locked="0"/>
    </xf>
    <xf numFmtId="189" fontId="110" fillId="0" borderId="12" xfId="0" applyNumberFormat="1" applyFont="1" applyFill="1" applyBorder="1" applyAlignment="1">
      <alignment horizontal="center"/>
    </xf>
    <xf numFmtId="191" fontId="8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vertical="center" wrapText="1"/>
      <protection locked="0"/>
    </xf>
    <xf numFmtId="0" fontId="104" fillId="28" borderId="12" xfId="0" applyNumberFormat="1" applyFont="1" applyFill="1" applyBorder="1" applyAlignment="1" applyProtection="1">
      <alignment horizontal="center" vertical="center"/>
      <protection locked="0"/>
    </xf>
    <xf numFmtId="192" fontId="104" fillId="0" borderId="44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190" fontId="1" fillId="0" borderId="18" xfId="0" applyNumberFormat="1" applyFont="1" applyFill="1" applyBorder="1" applyAlignment="1">
      <alignment horizontal="center"/>
    </xf>
    <xf numFmtId="177" fontId="110" fillId="0" borderId="13" xfId="0" applyNumberFormat="1" applyFont="1" applyFill="1" applyBorder="1" applyAlignment="1" applyProtection="1">
      <alignment horizontal="center" vertical="center"/>
      <protection locked="0"/>
    </xf>
    <xf numFmtId="183" fontId="110" fillId="0" borderId="13" xfId="0" applyNumberFormat="1" applyFont="1" applyFill="1" applyBorder="1" applyAlignment="1" applyProtection="1">
      <alignment horizontal="center" vertical="center"/>
      <protection locked="0"/>
    </xf>
    <xf numFmtId="167" fontId="110" fillId="0" borderId="43" xfId="0" applyNumberFormat="1" applyFont="1" applyFill="1" applyBorder="1" applyAlignment="1">
      <alignment horizontal="center"/>
    </xf>
    <xf numFmtId="193" fontId="110" fillId="28" borderId="12" xfId="0" applyNumberFormat="1" applyFont="1" applyFill="1" applyBorder="1" applyAlignment="1">
      <alignment horizontal="center" vertical="center"/>
    </xf>
    <xf numFmtId="4" fontId="58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center"/>
    </xf>
    <xf numFmtId="164" fontId="115" fillId="0" borderId="0" xfId="0" applyNumberFormat="1" applyFont="1" applyBorder="1" applyAlignment="1">
      <alignment horizontal="center"/>
    </xf>
    <xf numFmtId="0" fontId="90" fillId="28" borderId="12" xfId="0" applyFont="1" applyFill="1" applyBorder="1" applyAlignment="1">
      <alignment horizontal="left" vertical="center" wrapText="1"/>
    </xf>
    <xf numFmtId="3" fontId="4" fillId="28" borderId="0" xfId="0" applyNumberFormat="1" applyFont="1" applyFill="1" applyBorder="1" applyAlignment="1" applyProtection="1">
      <alignment horizontal="right"/>
      <protection locked="0"/>
    </xf>
    <xf numFmtId="3" fontId="28" fillId="28" borderId="0" xfId="0" applyNumberFormat="1" applyFont="1" applyFill="1"/>
    <xf numFmtId="3" fontId="0" fillId="28" borderId="0" xfId="0" applyNumberFormat="1" applyFill="1"/>
    <xf numFmtId="3" fontId="104" fillId="28" borderId="0" xfId="0" applyNumberFormat="1" applyFont="1" applyFill="1" applyBorder="1" applyAlignment="1" applyProtection="1">
      <alignment horizontal="right"/>
      <protection locked="0"/>
    </xf>
    <xf numFmtId="0" fontId="1" fillId="32" borderId="12" xfId="0" applyNumberFormat="1" applyFont="1" applyFill="1" applyBorder="1" applyAlignment="1" applyProtection="1">
      <alignment vertical="center" wrapText="1"/>
      <protection locked="0"/>
    </xf>
    <xf numFmtId="3" fontId="1" fillId="32" borderId="12" xfId="0" applyNumberFormat="1" applyFont="1" applyFill="1" applyBorder="1" applyAlignment="1" applyProtection="1">
      <alignment vertical="center"/>
      <protection locked="0"/>
    </xf>
    <xf numFmtId="167" fontId="110" fillId="32" borderId="13" xfId="0" applyNumberFormat="1" applyFont="1" applyFill="1" applyBorder="1" applyAlignment="1" applyProtection="1">
      <alignment horizontal="center" vertical="center"/>
      <protection locked="0"/>
    </xf>
    <xf numFmtId="3" fontId="1" fillId="32" borderId="13" xfId="0" applyNumberFormat="1" applyFont="1" applyFill="1" applyBorder="1" applyAlignment="1" applyProtection="1">
      <alignment vertical="center"/>
      <protection locked="0"/>
    </xf>
    <xf numFmtId="0" fontId="8" fillId="32" borderId="0" xfId="0" applyFont="1" applyFill="1" applyAlignment="1">
      <alignment horizontal="center"/>
    </xf>
    <xf numFmtId="3" fontId="103" fillId="32" borderId="0" xfId="0" applyNumberFormat="1" applyFont="1" applyFill="1" applyAlignment="1">
      <alignment horizontal="left" vertical="center"/>
    </xf>
    <xf numFmtId="0" fontId="0" fillId="32" borderId="0" xfId="0" applyFill="1"/>
    <xf numFmtId="0" fontId="0" fillId="32" borderId="0" xfId="0" applyFill="1" applyAlignment="1">
      <alignment horizontal="right" vertical="center"/>
    </xf>
    <xf numFmtId="174" fontId="110" fillId="32" borderId="12" xfId="0" applyNumberFormat="1" applyFont="1" applyFill="1" applyBorder="1" applyAlignment="1">
      <alignment horizontal="center" vertical="center"/>
    </xf>
    <xf numFmtId="194" fontId="110" fillId="32" borderId="13" xfId="0" applyNumberFormat="1" applyFont="1" applyFill="1" applyBorder="1" applyAlignment="1" applyProtection="1">
      <alignment horizontal="center" vertical="center"/>
      <protection locked="0"/>
    </xf>
    <xf numFmtId="0" fontId="1" fillId="32" borderId="13" xfId="0" applyNumberFormat="1" applyFont="1" applyFill="1" applyBorder="1" applyAlignment="1" applyProtection="1">
      <alignment horizontal="center" vertical="center"/>
      <protection locked="0"/>
    </xf>
    <xf numFmtId="3" fontId="4" fillId="32" borderId="13" xfId="0" applyNumberFormat="1" applyFont="1" applyFill="1" applyBorder="1" applyAlignment="1" applyProtection="1">
      <alignment horizontal="center" vertical="center"/>
      <protection locked="0"/>
    </xf>
    <xf numFmtId="168" fontId="84" fillId="32" borderId="13" xfId="0" applyNumberFormat="1" applyFont="1" applyFill="1" applyBorder="1" applyAlignment="1">
      <alignment horizontal="center" vertical="center"/>
    </xf>
    <xf numFmtId="0" fontId="31" fillId="32" borderId="0" xfId="0" applyFont="1" applyFill="1" applyAlignment="1">
      <alignment vertical="center"/>
    </xf>
    <xf numFmtId="0" fontId="53" fillId="32" borderId="0" xfId="0" applyFont="1" applyFill="1" applyAlignment="1">
      <alignment vertical="center"/>
    </xf>
    <xf numFmtId="165" fontId="84" fillId="32" borderId="13" xfId="0" applyNumberFormat="1" applyFont="1" applyFill="1" applyBorder="1" applyAlignment="1">
      <alignment horizontal="center" vertical="center"/>
    </xf>
    <xf numFmtId="0" fontId="1" fillId="32" borderId="12" xfId="0" applyNumberFormat="1" applyFont="1" applyFill="1" applyBorder="1" applyAlignment="1" applyProtection="1">
      <alignment horizontal="center" vertical="center"/>
      <protection locked="0"/>
    </xf>
    <xf numFmtId="167" fontId="84" fillId="32" borderId="12" xfId="0" applyNumberFormat="1" applyFont="1" applyFill="1" applyBorder="1" applyAlignment="1">
      <alignment horizontal="center" vertical="center"/>
    </xf>
    <xf numFmtId="194" fontId="84" fillId="32" borderId="12" xfId="0" applyNumberFormat="1" applyFont="1" applyFill="1" applyBorder="1" applyAlignment="1">
      <alignment horizontal="center" vertical="center"/>
    </xf>
    <xf numFmtId="0" fontId="53" fillId="32" borderId="0" xfId="0" applyFont="1" applyFill="1" applyBorder="1" applyAlignment="1">
      <alignment vertical="center"/>
    </xf>
    <xf numFmtId="166" fontId="84" fillId="32" borderId="12" xfId="0" applyNumberFormat="1" applyFont="1" applyFill="1" applyBorder="1" applyAlignment="1">
      <alignment horizontal="center" vertical="center"/>
    </xf>
    <xf numFmtId="0" fontId="4" fillId="32" borderId="12" xfId="0" applyNumberFormat="1" applyFont="1" applyFill="1" applyBorder="1" applyAlignment="1" applyProtection="1">
      <alignment horizontal="center" vertical="center"/>
      <protection locked="0"/>
    </xf>
    <xf numFmtId="0" fontId="120" fillId="32" borderId="0" xfId="0" applyFont="1" applyFill="1"/>
    <xf numFmtId="3" fontId="0" fillId="32" borderId="0" xfId="0" applyNumberFormat="1" applyFill="1"/>
    <xf numFmtId="0" fontId="0" fillId="0" borderId="0" xfId="0" applyNumberFormat="1" applyFill="1" applyAlignment="1">
      <alignment wrapText="1"/>
    </xf>
    <xf numFmtId="171" fontId="110" fillId="32" borderId="13" xfId="0" applyNumberFormat="1" applyFont="1" applyFill="1" applyBorder="1" applyAlignment="1" applyProtection="1">
      <alignment horizontal="center" vertical="center"/>
      <protection locked="0"/>
    </xf>
    <xf numFmtId="183" fontId="110" fillId="32" borderId="13" xfId="0" applyNumberFormat="1" applyFont="1" applyFill="1" applyBorder="1" applyAlignment="1" applyProtection="1">
      <alignment horizontal="center" vertical="center"/>
      <protection locked="0"/>
    </xf>
    <xf numFmtId="188" fontId="110" fillId="32" borderId="13" xfId="0" applyNumberFormat="1" applyFont="1" applyFill="1" applyBorder="1" applyAlignment="1" applyProtection="1">
      <alignment horizontal="center" vertical="center"/>
      <protection locked="0"/>
    </xf>
    <xf numFmtId="182" fontId="110" fillId="0" borderId="13" xfId="0" applyNumberFormat="1" applyFont="1" applyFill="1" applyBorder="1" applyAlignment="1">
      <alignment horizontal="center"/>
    </xf>
    <xf numFmtId="3" fontId="32" fillId="27" borderId="0" xfId="0" applyNumberFormat="1" applyFont="1" applyFill="1" applyAlignment="1">
      <alignment vertical="center" wrapText="1"/>
    </xf>
    <xf numFmtId="0" fontId="44" fillId="0" borderId="0" xfId="35" applyAlignment="1" applyProtection="1"/>
    <xf numFmtId="195" fontId="118" fillId="28" borderId="13" xfId="0" applyNumberFormat="1" applyFont="1" applyFill="1" applyBorder="1" applyAlignment="1">
      <alignment horizontal="center" vertical="center"/>
    </xf>
    <xf numFmtId="0" fontId="1" fillId="28" borderId="12" xfId="0" applyNumberFormat="1" applyFont="1" applyFill="1" applyBorder="1" applyAlignment="1" applyProtection="1">
      <alignment vertical="center" wrapText="1"/>
      <protection locked="0"/>
    </xf>
    <xf numFmtId="167" fontId="110" fillId="32" borderId="13" xfId="0" applyNumberFormat="1" applyFont="1" applyFill="1" applyBorder="1" applyAlignment="1">
      <alignment horizontal="center" vertical="center"/>
    </xf>
    <xf numFmtId="196" fontId="110" fillId="32" borderId="12" xfId="0" applyNumberFormat="1" applyFont="1" applyFill="1" applyBorder="1" applyAlignment="1">
      <alignment horizontal="center" vertical="center"/>
    </xf>
    <xf numFmtId="3" fontId="122" fillId="25" borderId="38" xfId="0" applyNumberFormat="1" applyFont="1" applyFill="1" applyBorder="1" applyAlignment="1">
      <alignment vertical="center"/>
    </xf>
    <xf numFmtId="3" fontId="122" fillId="25" borderId="41" xfId="0" applyNumberFormat="1" applyFont="1" applyFill="1" applyBorder="1" applyAlignment="1">
      <alignment vertical="center"/>
    </xf>
    <xf numFmtId="164" fontId="3" fillId="28" borderId="0" xfId="0" applyNumberFormat="1" applyFont="1" applyFill="1" applyBorder="1" applyAlignment="1">
      <alignment horizontal="center" wrapText="1"/>
    </xf>
    <xf numFmtId="3" fontId="53" fillId="0" borderId="0" xfId="0" applyNumberFormat="1" applyFont="1" applyFill="1" applyBorder="1" applyAlignment="1">
      <alignment vertical="center"/>
    </xf>
    <xf numFmtId="167" fontId="124" fillId="32" borderId="13" xfId="0" applyNumberFormat="1" applyFont="1" applyFill="1" applyBorder="1" applyAlignment="1" applyProtection="1">
      <alignment horizontal="center" vertical="center"/>
      <protection locked="0"/>
    </xf>
    <xf numFmtId="0" fontId="90" fillId="0" borderId="42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right" vertical="center"/>
    </xf>
    <xf numFmtId="0" fontId="90" fillId="0" borderId="13" xfId="0" applyFont="1" applyBorder="1" applyAlignment="1">
      <alignment horizontal="left" vertical="center" wrapText="1"/>
    </xf>
    <xf numFmtId="3" fontId="16" fillId="26" borderId="31" xfId="0" applyNumberFormat="1" applyFont="1" applyFill="1" applyBorder="1" applyAlignment="1">
      <alignment vertical="center"/>
    </xf>
    <xf numFmtId="0" fontId="90" fillId="32" borderId="32" xfId="0" applyFont="1" applyFill="1" applyBorder="1" applyAlignment="1">
      <alignment horizontal="left" vertical="center" wrapText="1"/>
    </xf>
    <xf numFmtId="3" fontId="125" fillId="0" borderId="0" xfId="0" applyNumberFormat="1" applyFont="1"/>
    <xf numFmtId="171" fontId="84" fillId="32" borderId="12" xfId="0" applyNumberFormat="1" applyFont="1" applyFill="1" applyBorder="1" applyAlignment="1">
      <alignment horizontal="center" vertical="center"/>
    </xf>
    <xf numFmtId="49" fontId="58" fillId="27" borderId="0" xfId="0" applyNumberFormat="1" applyFont="1" applyFill="1" applyAlignment="1">
      <alignment vertical="center"/>
    </xf>
    <xf numFmtId="165" fontId="110" fillId="0" borderId="13" xfId="0" applyNumberFormat="1" applyFont="1" applyFill="1" applyBorder="1" applyAlignment="1">
      <alignment horizontal="center"/>
    </xf>
    <xf numFmtId="197" fontId="110" fillId="32" borderId="13" xfId="0" applyNumberFormat="1" applyFont="1" applyFill="1" applyBorder="1" applyAlignment="1" applyProtection="1">
      <alignment horizontal="center" vertical="center"/>
      <protection locked="0"/>
    </xf>
    <xf numFmtId="167" fontId="118" fillId="28" borderId="13" xfId="0" applyNumberFormat="1" applyFont="1" applyFill="1" applyBorder="1" applyAlignment="1">
      <alignment horizontal="center" vertical="center"/>
    </xf>
    <xf numFmtId="198" fontId="0" fillId="33" borderId="0" xfId="0" applyNumberFormat="1" applyFill="1"/>
    <xf numFmtId="3" fontId="53" fillId="0" borderId="0" xfId="0" applyNumberFormat="1" applyFont="1" applyFill="1" applyAlignment="1">
      <alignment vertical="center"/>
    </xf>
    <xf numFmtId="3" fontId="0" fillId="0" borderId="0" xfId="0" applyNumberFormat="1" applyAlignment="1">
      <alignment wrapText="1"/>
    </xf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27" borderId="0" xfId="0" applyFont="1" applyFill="1" applyAlignment="1">
      <alignment horizontal="center" vertical="center" wrapText="1"/>
    </xf>
    <xf numFmtId="0" fontId="54" fillId="27" borderId="0" xfId="0" applyFont="1" applyFill="1" applyAlignment="1">
      <alignment horizontal="center" vertical="center" wrapText="1"/>
    </xf>
    <xf numFmtId="0" fontId="32" fillId="27" borderId="0" xfId="0" applyFont="1" applyFill="1" applyAlignment="1">
      <alignment horizontal="center" vertical="center" wrapText="1"/>
    </xf>
    <xf numFmtId="3" fontId="116" fillId="31" borderId="0" xfId="0" applyNumberFormat="1" applyFont="1" applyFill="1" applyBorder="1" applyAlignment="1">
      <alignment horizontal="center"/>
    </xf>
    <xf numFmtId="0" fontId="117" fillId="31" borderId="0" xfId="0" applyFont="1" applyFill="1" applyBorder="1" applyAlignment="1">
      <alignment horizontal="center" vertical="center"/>
    </xf>
    <xf numFmtId="0" fontId="87" fillId="27" borderId="0" xfId="0" applyFont="1" applyFill="1" applyAlignment="1">
      <alignment horizontal="center" wrapText="1"/>
    </xf>
    <xf numFmtId="0" fontId="5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63" fillId="0" borderId="0" xfId="35" applyFont="1" applyFill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center" wrapText="1"/>
    </xf>
    <xf numFmtId="0" fontId="0" fillId="0" borderId="47" xfId="0" applyFill="1" applyBorder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ᨚᨚᨚᨚᨚᨚᨚ" xfId="44" xr:uid="{00000000-0005-0000-0000-00002C000000}"/>
    <cellStyle name="ᨚᨚᨚᨚᨚᨚᨚᨚᨚ_x001a_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3.xml"/><Relationship Id="rId2" Type="http://schemas.openxmlformats.org/officeDocument/2006/relationships/image" Target="../media/image10.emf"/><Relationship Id="rId1" Type="http://schemas.openxmlformats.org/officeDocument/2006/relationships/customXml" Target="../ink/ink2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22</xdr:row>
      <xdr:rowOff>252598</xdr:rowOff>
    </xdr:from>
    <xdr:to>
      <xdr:col>6</xdr:col>
      <xdr:colOff>151685</xdr:colOff>
      <xdr:row>23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  <xdr:twoCellAnchor>
    <xdr:from>
      <xdr:col>6</xdr:col>
      <xdr:colOff>27486</xdr:colOff>
      <xdr:row>23</xdr:row>
      <xdr:rowOff>1695642</xdr:rowOff>
    </xdr:from>
    <xdr:to>
      <xdr:col>7</xdr:col>
      <xdr:colOff>1398629</xdr:colOff>
      <xdr:row>28</xdr:row>
      <xdr:rowOff>79995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7567742" y="9953595"/>
            <a:ext cx="2850840" cy="1175400"/>
          </xdr14:xfrm>
        </xdr:contentPart>
      </mc:Choice>
      <mc:Fallback xmlns="">
        <xdr:pic>
          <xdr:nvPicPr>
            <xdr:cNvPr id="10" name="Ink 9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71647" y="10113664"/>
              <a:ext cx="2866680" cy="1186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209187</xdr:colOff>
      <xdr:row>222</xdr:row>
      <xdr:rowOff>0</xdr:rowOff>
    </xdr:from>
    <xdr:to>
      <xdr:col>9</xdr:col>
      <xdr:colOff>410470</xdr:colOff>
      <xdr:row>222</xdr:row>
      <xdr:rowOff>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8450036" y="48781607"/>
          <a:ext cx="3347357" cy="4082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96</xdr:row>
      <xdr:rowOff>100753</xdr:rowOff>
    </xdr:from>
    <xdr:to>
      <xdr:col>8</xdr:col>
      <xdr:colOff>238410</xdr:colOff>
      <xdr:row>97</xdr:row>
      <xdr:rowOff>167796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741583" y="13366750"/>
          <a:ext cx="2233084" cy="26458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96</xdr:row>
      <xdr:rowOff>100753</xdr:rowOff>
    </xdr:from>
    <xdr:to>
      <xdr:col>8</xdr:col>
      <xdr:colOff>238410</xdr:colOff>
      <xdr:row>97</xdr:row>
      <xdr:rowOff>167796</xdr:rowOff>
    </xdr:to>
    <xdr:cxnSp macro="">
      <xdr:nvCxnSpPr>
        <xdr:cNvPr id="4" name="Egyenes összekötő nyíll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836573" y="15269633"/>
          <a:ext cx="2290277" cy="296758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1493173</xdr:colOff>
      <xdr:row>58</xdr:row>
      <xdr:rowOff>33904</xdr:rowOff>
    </xdr:from>
    <xdr:to>
      <xdr:col>8</xdr:col>
      <xdr:colOff>309436</xdr:colOff>
      <xdr:row>75</xdr:row>
      <xdr:rowOff>113529</xdr:rowOff>
    </xdr:to>
    <xdr:cxnSp macro="">
      <xdr:nvCxnSpPr>
        <xdr:cNvPr id="8" name="Egyenes összekötő nyíllal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9789439" y="12945571"/>
          <a:ext cx="2011255" cy="258281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113453</xdr:colOff>
      <xdr:row>97</xdr:row>
      <xdr:rowOff>100753</xdr:rowOff>
    </xdr:from>
    <xdr:to>
      <xdr:col>8</xdr:col>
      <xdr:colOff>238410</xdr:colOff>
      <xdr:row>98</xdr:row>
      <xdr:rowOff>157465</xdr:rowOff>
    </xdr:to>
    <xdr:cxnSp macro="">
      <xdr:nvCxnSpPr>
        <xdr:cNvPr id="9" name="Egyenes összekötő nyíllal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435003" y="18965333"/>
          <a:ext cx="1683242" cy="29424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113453</xdr:colOff>
      <xdr:row>97</xdr:row>
      <xdr:rowOff>100753</xdr:rowOff>
    </xdr:from>
    <xdr:to>
      <xdr:col>8</xdr:col>
      <xdr:colOff>238410</xdr:colOff>
      <xdr:row>98</xdr:row>
      <xdr:rowOff>157465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35003" y="18965333"/>
          <a:ext cx="1683242" cy="29424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1523360</xdr:colOff>
      <xdr:row>69</xdr:row>
      <xdr:rowOff>103986</xdr:rowOff>
    </xdr:from>
    <xdr:to>
      <xdr:col>8</xdr:col>
      <xdr:colOff>340521</xdr:colOff>
      <xdr:row>72</xdr:row>
      <xdr:rowOff>149307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9827246" y="14047960"/>
          <a:ext cx="1996912" cy="79995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14:cNvPr>
            <xdr14:cNvContentPartPr/>
          </xdr14:nvContentPartPr>
          <xdr14:nvPr macro=""/>
          <xdr14:xfrm>
            <a:off x="8420998" y="4477397"/>
            <a:ext cx="410760" cy="654480"/>
          </xdr14:xfrm>
        </xdr:contentPart>
      </mc:Choice>
      <mc:Fallback xmlns="">
        <xdr:pic>
          <xdr:nvPicPr>
            <xdr:cNvPr id="13" name="Ink 1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87311" y="4452629"/>
              <a:ext cx="475236" cy="710801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9.46118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1-11-11T09:12:28.367"/>
    </inkml:context>
    <inkml:brush xml:id="br0">
      <inkml:brushProperty name="width" value="0.02646" units="cm"/>
      <inkml:brushProperty name="height" value="0.02646" units="cm"/>
    </inkml:brush>
  </inkml:definitions>
  <inkml:traceGroup>
    <inkml:annotationXML>
      <emma:emma xmlns:emma="http://www.w3.org/2003/04/emma" version="1.0">
        <emma:interpretation id="{B4A7B440-F577-4EEA-9649-DAF4588E2B42}" emma:medium="tactile" emma:mode="ink">
          <msink:context xmlns:msink="http://schemas.microsoft.com/ink/2010/main" type="writingRegion" rotatedBoundingBox="23206,30533 15163,31689 14795,29127 22838,27971"/>
        </emma:interpretation>
      </emma:emma>
    </inkml:annotationXML>
    <inkml:traceGroup>
      <inkml:annotationXML>
        <emma:emma xmlns:emma="http://www.w3.org/2003/04/emma" version="1.0">
          <emma:interpretation id="{DF00A80F-A8C2-4A48-8883-BDACED8DED78}" emma:medium="tactile" emma:mode="ink">
            <msink:context xmlns:msink="http://schemas.microsoft.com/ink/2010/main" type="paragraph" rotatedBoundingBox="23206,30533 15163,31689 14795,29127 22838,2797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917BE2B-D14D-4E60-B34D-F3AABFCCD08D}" emma:medium="tactile" emma:mode="ink">
              <msink:context xmlns:msink="http://schemas.microsoft.com/ink/2010/main" type="line" rotatedBoundingBox="23206,30533 15163,31689 14795,29127 22838,27971"/>
            </emma:interpretation>
          </emma:emma>
        </inkml:annotationXML>
        <inkml:traceGroup>
          <inkml:annotationXML>
            <emma:emma xmlns:emma="http://www.w3.org/2003/04/emma" version="1.0">
              <emma:interpretation id="{0D0F7DBC-FA1D-4703-B61E-CBEB5446E15B}" emma:medium="tactile" emma:mode="ink">
                <msink:context xmlns:msink="http://schemas.microsoft.com/ink/2010/main" type="inkWord" rotatedBoundingBox="23206,30533 15163,31689 14795,29127 22838,27971"/>
              </emma:interpretation>
            </emma:emma>
          </inkml:annotationXML>
          <inkml:trace contextRef="#ctx0" brushRef="#br0">299 2226 403 0,'94'-54'163'15,"-11"-6"-10"-15,0 20-65 16,-22-23-44-16,15 22 1 16,-38-15-10-16,1 12-7 15,-34-9 1-15,-5 16-7 16,-30-7-9-16,-13 11-13 15,-12 5 0-15,-13 10 0 16,-9 14 0-16,-4 7 0 0,1 16 0 16,2 13 0-1,10 6 0-15,8 1 0 0,15 3 0 16,17-2 0 0,10-7 0-16,18-6 0 0,12-5 0 15,16-18 0-15,17-4 0 16,4-7 0-16,7-18 0 15,-4-4 0-15,-1-12 0 16,0 0 0-16,-23-6 0 16,0 0 0-16,-21 2 0 15,-7 9 0-15,-12 3 0 16,-13 10 0-16,-12 3 0 16,-4 14 0-16,-5-4 0 0,-1 10 0 15,-1 0 0-15,3 0 0 16,11 0 0-1,8 6 0-15,3-2 0 16,23-4 0-16,0 0 0 0,5 14 0 16,29-11 0-16,11-3 0 15,21 4 0-15,24-9 0 16,25-11 0-16,18-16 0 16,20-17 0-16,20-17 0 15,11-24 0-15,4-19 0 16,-3-9 0-16,-15-11 0 15,-21-8 0-15,-21-2 0 0,-29 1 0 16,-28 10 0-16,-34 18 0 16,-21 15 0-16,-16 8 0 15,-22 21 0-15,-19 18 0 16,-7 22 0 0,-15 26 0-16,-7 28 0 0,-6 36 0 15,-4 28 0-15,-5 28 0 16,7 40 0-16,-5 26 0 15,3 18 0-15,12 18 0 16,6-11 0-16,10-14 0 16,11-13 0-16,7-26 0 15,0-39 0-15,14-32 0 16,3-22-3-16,2-39 2 0,-1-24 2 16,-2-18 2-1,1-24-3-15,-5-12 0 16,-4-9 0-16,-6-13 0 15,0 1 0-15,-6 0 0 0,4 1 0 16,-1 12 0-16,5 8 0 16,7 8 0-16,7 6 0 15,10 6 0-15,6 3 0 16,20-1 0-16,11 7 0 16,17-3 0-16,7 9 0 15,11 1 0-15,2 2 0 16,5 5 0-16,1 5 0 15,-3 4 0-15,2 0 0 16,-1 3 0-16,-5-3 0 16,-5 0 0-16,-2-3 0 15,1-4 0-15,-11-2 0 16,-10-7 0-16,-2 5 0 0,-13 1 0 16,-8 7 0-16,-17 3 0 15,10 13 0-15,-17 14 0 16,-10 11 0-16,-8 11 0 15,2 10 0-15,-2 11 0 16,1 11 0-16,6 0 0 16,5-5 0-16,13-4 0 15,0-6 0-15,19-8 0 16,2-10 0-16,6-7 0 16,-5-8 0-16,8-6 0 15,-13-13 0-15,11 12-38 16,-28-26-107-16,1 15-29 15,-1-15-12-15,-18-4-5 0,-4-21-15 16</inkml:trace>
          <inkml:trace contextRef="#ctx0" brushRef="#br0" timeOffset="251.67">666 1054 748 0,'-46'-23'186'0,"19"12"-97"15,-13-3-89-15,40 14 0 16,0 0 0-16,0 0 0 0,-6 24 0 16,8 5 0-16,13 17 0 15,-8-1 0-15,28 31-128 16,-21 3-52-16,16 9-8 15,-11-2-21-15,8-9-9 16</inkml:trace>
          <inkml:trace contextRef="#ctx0" brushRef="#br0" timeOffset="-1762.42">-65 1206 554 0,'0'0'160'0,"-6"-6"-15"0,1 25-114 16,-20 15-9-16,0 15-10 15,-14 20-4-15,-3 19-3 16,-8 17-2-16,-6 16 0 16,-3 9 4-16,-1 4-6 15,-1 8-2-15,4-7 2 16,4-12-2-16,6-18 0 16,7-14-6-16,1-28-27 15,26 8-57-15,-9-36-66 16,22-35-5-16,-21 7-18 15,14-27-9-15</inkml:trace>
          <inkml:trace contextRef="#ctx0" brushRef="#br0" timeOffset="850.51">3025 861 693 0,'5'-24'178'0,"-5"4"-26"0,7 22-152 15,-7 29 0-15,-2 23 0 16,-5 18 0 0,-7 22 0-16,-6 20 0 15,-7 23 0-15,-5 21 0 0,-9-1 0 16,9 16-38-16,-18-33-45 16,26 16-71-16,-13-34-16 15,14-26-15-15,-1-42-15 16,24-54 7-16</inkml:trace>
          <inkml:trace contextRef="#ctx0" brushRef="#br0" timeOffset="2748.96">2348 846 692 0,'-16'-97'175'0,"21"5"-19"0,16-19-156 15,35 12 0-15,31-2 0 16,24 3 0-16,28-2 0 16,11 12 0-16,11 12 0 15,-1 10 0-15,12 22 0 16,-5 13 0-16,-1 18 0 16,-15 13 0-16,-20 11 0 15,-17 21 0-15,-27 19 0 16,-20 25 0-16,-33 17 0 15,-34 18 0-15,-39 13 0 16,-34 19 0-16,-31 9 0 16,-26 4 0-16,-27-1 0 15,-21-10 0-15,-10-10 0 0,-8-4 0 16,0-12 0-16,2-22 0 16,11-13 0-16,14-19 0 15,29-9 0-15,21-15 0 16,29-7 0-16,17-18 0 15,31 2-7-15,21-6-5 16,21 4 0-16,18 3 2 16,27 13-3-16,7 1-11 15,32 16-5-15,-1-4-6 16,30 17 2-16,-4-12 0 16,32 3 7-16,-11-18 3 15,11-10 14-15,-5-12 19 0,-9-16 16 16,3-11 10-16,-31-28 3 15,5 9 7-15,-45-22-4 16,0 8-1-16,-38-13-15 16,-3 14-26-16,-27-9 0 15,-16 13 0-15,-18 2 0 16,-13 11 0-16,-9 3 0 16,-4 14 0-16,-5 4 0 15,6 8 0-15,8 0 0 16,12 4 0-16,14 7 0 15,14-6 0-15,20-5 0 16,14 0 0-16,21-7 0 16,11-16 0-16,7-4 0 0,5-6 0 15,-1-3 0-15,-3-6 0 16,-14 4 0-16,-6 4 0 16,-18 6 0-16,-9 9 0 15,-12 5 0-15,-12 12 0 16,-10 0 0-16,-2 2 0 15,-1 2 0-15,4 1 0 16,2 4 0-16,8-1 0 16,16-6 0-16,0 0 0 15,0 0 0-15,31-21 0 16,2 1 0-16,9-12 0 16,9-7 0-16,7-17 0 15,13-16 0-15,5-22 0 0,17-10 0 16,-1-17-16-16,12-12 0 15,-4-16 6 1,4-5 11-16,-1-2 4 16,-10 3 4-16,-3 23 6 0,-22 1-3 15,-1 21-12-15,-23 11 0 16,-5 25 0-16,-22 21 0 16,-9 22 0-16,-27 29 0 15,-21 31 0-15,-21 42 0 16,-18 40 0-16,-16 44 0 15,-18 41 0-15,-4 42 0 16,-3 14 0-16,20 18 0 16,7-9 0-16,25-11 0 15,14-34 0-15,29-30-2 16,20-48-5-16,17-44 7 16,29-36 4-16,13-42 1 15,13-28-5-15,5-39 0 0,5-17 0 16,-8-22 0-16,3-3 0 15,-17-6 0-15,-11 6 0 16,-20 5 0-16,-12 21 0 16,-12 11 0-16,-12 17 0 15,-11 19 0-15,0 9 0 16,-3 9 0-16,0 11 0 16,7 11 0-16,7 5 0 15,11 0 0-15,2 4 0 16,18-8 0-16,5 3 0 15,12-12 0-15,1-3 0 16,6-3 0-16,-4-8 0 16,0-1 0-16,-4-11 0 0,-8 2 0 15,-6-6 0-15,-2-1 0 16,-8 0 0-16,-6 3 0 16,-5-4 0-16,0 18 0 15,0-21 0-15,0 21 0 16,-16-15 0-16,16 15 0 15,-14-7 0-15,14 7 0 16,-14 12 0-16,7 1 0 16,1 12 0-16,1 2 0 15,1 11 0-15,3 4 0 16,1 2 0-16,1-1 0 16,9-2 0-16,11-6 0 0,9-10 0 15,5-13 0-15,13-12 0 16,10-12 0-16,4-24 0 15,9-19 0-15,8-13 0 16,0-16 0-16,0-23 0 16,2-17 0-16,-4-17 0 15,-2-8 0-15,6-9 0 16,-7-9 0-16,1-7 0 16,-5 4 0-16,-2 9 0 15,-9 14 0-15,-7 16 0 16,-13 15 0-16,-12 20 0 15,-9 27 0-15,-9 19 0 16,-9 21 0-16,-12 25 0 0,-12 25 0 16,-9 36 0-16,-11 32 0 15,-6 30 0-15,-1 32 0 16,-10 32 0 0,3 22 0-16,-3 13 0 0,5-1 0 15,5-11 0-15,8-19 0 16,6-23 0-16,4-29 0 15,5-34 0-15,7-29 0 16,4-30 0-16,3-26 0 16,-2-22 0-16,2-28 0 15,-5-18 0-15,-3-14 0 16,-9-12 0-16,-6-11 0 16,-12-7 0-16,-4 5 0 0,-14-2 0 15,1 36 0-15,-26-2-138 16,9 23-40-16,-20 12-12 15,4 23-15 1,-17 1-11-16</inkml:trace>
          <inkml:trace contextRef="#ctx0" brushRef="#br0" timeOffset="3073.3">3284 722 716 0,'-11'-31'184'0,"11"14"-61"0,-22-2-123 15,22 19 0-15,-10 12 0 16,-4 27 0-16,6 41 0 15,-25-2-55-15,18 53-125 16,-21 20-11-16,-5 20-14 16,-17 21-18-16</inkml:trace>
          <inkml:trace contextRef="#ctx0" brushRef="#br0" timeOffset="-1343.29">-1405 1534 487 0,'-86'-18'147'0,"3"9"-6"15,-1 9-111-15,-8 0-24 16,10 2 4-16,-4 0 1 16,12 9 3-16,2-9-1 15,16 8 1-15,11-5-2 0,15-3-2 16,16-2-3-16,14 0-2 15,27-2-1-15,30-13 0 16,27-6 2-16,33-3 3 16,30-18-2-16,44-1 6 15,26-17-4-15,36-4 1 16,28-22-1-16,28-2-1 16,10-8-3-16,20 0-4 0,10-2-1 15,0 1-3 1,-7 10-3-16,-12-1-5 15,-14 25-14-15,-39-10-27 16,-1 36-57-16,-47-4-52 0,-29 14-6 16,-33 4-18-16,-40 13-4 15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7-27 15,-3-4 10-15,5 16 7 16,-5-14-6-16,4 25 4 16,-4-18-2-16,0 27 1 15,-4-12 7-15,4 31 11 16,0-9-18-16,0 16-13 16,0 4-2-16,0 14-3 15,0 10-1-15,0 12 1 0,0 8-1 16,0 10 0-16,0 9-2 15,0 5 2-15,-5 3-4 16,5 4 0-16,-3-9 3 16,-2 7-2-16,0-10-3 15,1 1 1-15,-3-9-2 16,4 3 1-16,-9-7 2 16,5 0-3-16,-1 5 0 15,4-2 2-15,-6-5-4 16,5-3 3-16,-1-1-2 15,2 0-2-15,2-6 1 16,0-1 1-16,1-10-1 0,1-1 1 16,-2-4 0-16,0-9-2 15,2-12 2-15,-1-11 0 16,-3-5-3-16,3-21 3 16,-2-9-2-16,0-14 1 15,2-10 0-15,1-19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15,-6-20 0-15,6 20 0 16,-10-26 0-16,10 26 0 16,-10-33 0-16,5 11 0 15,1-5 0-15,-3-6 0 16,2-2 0-16,-4-4 0 0,3-3 0 16,-1-5 0-16,-2-4 0 15,1-5 0 1,1-3 0-16,2-1 0 15,-2-8 0-15,0-4 0 0,2-1 0 16,4 0 0-16,-3-7 0 16,4 5 0-16,0-1 0 15,-2 3 0-15,1 4 0 16,-3 10 0-16,-2-2 0 16,3 8 0-16,-2 9 0 15,-4 1 0-15,3 5 0 16,0 5 0-16,-1 7 0 15,2-1 0-15,1 13 0 16,4 14 0-16,-9-23 0 16,9 23 0-16,0 0 0 15,0 0 0-15,0 0 0 16,0 0 0-16,0 0 0 0,0 0 0 16,-11 15 0-16,11-15 0 15,-10 31 0-15,4-4 0 16,1 9 0-16,-1 0 0 15,2 15 0-15,1 8 0 16,3 4 0-16,0 7 0 16,0 5 0-16,5 4 0 15,0 0 0-15,-1 0 0 16,0-2 0-16,2-4 0 16,-5-1 0-16,2-1 0 15,-2-6 0-15,1 9 0 16,3-7 0-16,2-1 0 15,4-4 0-15,-7-10 0 0,3 8 0 16,3-12 0-16,-3-6 0 16,-2 0 0-16,-1-10 0 15,1 2 0-15,-4-7 0 16,3-2 0-16,-1-4 0 16,-2-2 0-16,3-2 0 15,-4-17 0-15,3 25 0 16,-3-25 0-16,0 0 0 15,0 0 0-15,0 0 0 16,0 0 0-16,0 0 0 16,0 0 0-16,0 0 0 15,0 0 0-15,17 7 0 16,-17-7 0-16,0 0 0 0,19-19 0 16,-19 19 0-16,20-27 0 15,-6 11 0-15,-4-11 0 16,2 1 0-16,3-12 0 15,1-3 0-15,-1-12 0 16,4-2 0-16,-3-12 0 16,1-2 0-16,2-9 0 15,1-7 0-15,-3-4 0 16,3 1 0-16,1-6 0 16,3-13 0-16,-1-10 0 15,1-4 0-15,-2-12 0 16,1-2 0-16,-2 3 0 15,1-1 0-15,-4 7 0 0,-1 6 0 16,-2 18 0-16,-3 12 0 16,1 15 0-16,-3 10 0 15,1 7 0 1,4 4 0-16,-1 13 0 0,2 5 0 16,4-1 0-16,-4 13 0 15,-1-3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34-40-16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50 658 0,'0'-17'174'0,"-7"0"-13"15,1 1-165-15,6 16-26 16,0 0-102-16,0 20-36 15,0-2-10-15,0-2-14 16,-3 4-15-16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 contextRef="#ctx0" brushRef="#br0">405 0 174 0,'0'0'117'16,"0"0"-7"-16,0 0-9 15,0 0-12-15,0 0-13 0,0 0-18 16,0 0-10-16,0 24-9 16,0-24-9-16,2 41-7 15,-2-17-6-15,4 21-2 16,-4-6-5-16,5 16 5 15,-5-3-8-15,0 12 2 16,0-2-4-16,0 5 5 16,-5-2-7-16,4 7 1 15,-4-5 2-15,5 0-5 16,-1-2 4-16,0 3-3 16,-2-8 5-16,3 10-6 15,-2-13 5-15,-1 6-2 16,-2-4-3-16,0 5 4 0,-2-8-3 15,3-5 1-15,-4 2-5 16,5-9 1-16,-2-1 1 16,2-3 1-1,0 0-1-15,3-4-3 0,-1-2 7 16,1 1-5-16,0-8 4 16,0 5-1-16,0-5 3 15,0 0-5-15,0-8 5 16,0-19-5-16,0 24-1 15,0-24 1-15,0 0 2 16,0 0-4-16,0 0 1 16,0 0 1-16,0 0-1 0,0 0 2 15,0 0 0 1,2 14 0-16,-2-14 0 16,0 0 3-16,0 0-2 15,0 0-2-15,0 0 0 0,0 0 0 16,0 0 0-16,0 0 0 15,0 0 0-15,0 0 0 16,0 0 0-16,0 0 0 16,0 0 0-16,0 0 0 15,0 0 0-15,0 0 0 16,0 0 0-16,0 0 0 16,0 0 0-16,0 0 0 15,0 0 0-15,0 0 0 16,0 0 0-16,0 0 0 15,0 0 0-15,0 0 0 16,-7 3 0-16,7-3 0 16,-10-12 0-16,3-6 0 0,-3 1 0 15,-3-6 0-15,0-9 0 16,-2 7 0-16,-3-5 0 16,2-3 0-16,-1-11 0 15,3 4 0-15,-4-13 0 16,3-3 0-16,-2-6 0 15,-2-5 0-15,2 0 0 16,-1-1 0-16,0 12 0 16,0 1 0-16,1 14 0 15,-1 10 0-15,7 6 0 16,0 5 0-16,11 20 0 16,-11-26 0-16,11 26 0 15,-5-31 0-15,5 14 0 0,0 4 0 16,0 13 0-16,0-27 0 15,0 27 0-15,0 0 0 16,0-15 0-16,0 15 0 16,0 0 0-16,0 0 0 15,0 0 0-15,0 0 0 16,6 15 0-16,-6-15 0 16,17 32 0-16,-11-3 0 15,8 5 0-15,1 5 0 16,0-1 0-16,-2 10 0 15,3-2 0-15,-1 8 0 16,-1 0 0-16,-1 1 0 16,1 0 0-16,-2 0 0 0,3-12 0 15,-5 1 0-15,4 0 0 16,-2-2 0-16,1 0 0 16,-3-8 0-16,5-2 0 15,-4 3 0-15,4-7 0 16,-6 1 0-16,-1-1 0 15,2-8 0-15,-4-3 0 16,-6-17 0-16,9 19 0 16,-9-19 0-16,0 0 0 15,0 0 0-15,11 18 0 16,-11-18 0-16,0 0 0 16,0 0 0-16,13 15 0 15,-13-15 0-15,0 0 0 0,0 0 0 16,15 6 0-16,-15-6 0 15,0 0 0-15,17-13 0 16,-17 13 0 0,15-28 0-16,-3 11 0 0,-2-3 0 15,4-8 0-15,5-1 0 16,-1 1 0-16,2-2 0 16,2 0 0-16,-1-4 0 15,4-5 0-15,-1-4 0 16,2-4 0-16,-1 4 0 15,1-4 0-15,5-2 0 16,-2-6 0-16,2 2 0 0,1 0 0 16,0 2 0-16,0-1 0 15,1 3 0 1,-5 1 0-16,1 0 0 16,-5 0 0-16,-3 11 0 0,-4-5 0 15,-3 8 0-15,-2-1 0 16,-5 7 0-16,-3 0 0 15,-1 10 0-15,-1 6 0 16,-2-8 0-16,0 20 0 16,0 0 0-16,0 0 0 15,0 0 0-15,26 9 0 16,-13 5 0-16,10 10-8 16,-23-24-32-16,30 29-10 0,-30-29-16 15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ibi.Tibor@gmail.com" TargetMode="External"/><Relationship Id="rId1" Type="http://schemas.openxmlformats.org/officeDocument/2006/relationships/hyperlink" Target="mailto:auracolor@hotmail.com%20%20T&#243;th%20R&#243;bert%20+3630%2068%2000%2044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zoomScale="103" workbookViewId="0">
      <selection activeCell="D34" sqref="D34"/>
    </sheetView>
  </sheetViews>
  <sheetFormatPr defaultRowHeight="14.25" x14ac:dyDescent="0.45"/>
  <cols>
    <col min="1" max="1" width="37" customWidth="1"/>
    <col min="2" max="2" width="14" customWidth="1"/>
    <col min="3" max="3" width="18.3984375" customWidth="1"/>
    <col min="4" max="4" width="15.46484375" bestFit="1" customWidth="1"/>
    <col min="5" max="5" width="13.33203125" customWidth="1"/>
    <col min="6" max="6" width="16.1328125" bestFit="1" customWidth="1"/>
    <col min="7" max="7" width="21.53125" style="259" customWidth="1"/>
    <col min="8" max="8" width="23.3984375" customWidth="1"/>
    <col min="9" max="9" width="6.59765625" customWidth="1"/>
  </cols>
  <sheetData>
    <row r="1" spans="1:8" ht="51.75" customHeight="1" thickBot="1" x14ac:dyDescent="0.95">
      <c r="A1" s="43" t="str">
        <f>Díj!A2</f>
        <v>Tíbor Tibi</v>
      </c>
      <c r="B1" s="438" t="str">
        <f>Díj!A3</f>
        <v>Tibi.Tibor@gmail.com</v>
      </c>
      <c r="C1" s="438"/>
      <c r="D1" s="438"/>
    </row>
    <row r="2" spans="1:8" ht="95.25" customHeight="1" thickBot="1" x14ac:dyDescent="0.5">
      <c r="A2" s="55" t="s">
        <v>86</v>
      </c>
      <c r="B2" s="6" t="s">
        <v>57</v>
      </c>
      <c r="C2" s="6" t="s">
        <v>59</v>
      </c>
      <c r="D2" s="18" t="s">
        <v>56</v>
      </c>
      <c r="E2" s="18" t="s">
        <v>60</v>
      </c>
      <c r="F2" s="18" t="s">
        <v>55</v>
      </c>
      <c r="G2" s="260"/>
    </row>
    <row r="3" spans="1:8" ht="15.4" x14ac:dyDescent="0.45">
      <c r="A3" s="4" t="s">
        <v>0</v>
      </c>
      <c r="B3" s="1">
        <f>Díj!A9</f>
        <v>0</v>
      </c>
      <c r="C3" s="19">
        <f>Díj!H9</f>
        <v>0</v>
      </c>
      <c r="D3" s="1">
        <f>Anyag!A8</f>
        <v>0</v>
      </c>
      <c r="E3" s="19">
        <f>Anyag!E8</f>
        <v>0</v>
      </c>
      <c r="F3" s="2">
        <f>SUM(C3:D3)</f>
        <v>0</v>
      </c>
    </row>
    <row r="4" spans="1:8" ht="15.4" x14ac:dyDescent="0.45">
      <c r="A4" s="4" t="s">
        <v>32</v>
      </c>
      <c r="B4" s="1">
        <f>Díj!A20</f>
        <v>0</v>
      </c>
      <c r="C4" s="19">
        <f>Díj!H20</f>
        <v>0</v>
      </c>
      <c r="D4" s="1">
        <f>Anyag!A14</f>
        <v>0</v>
      </c>
      <c r="E4" s="19">
        <f>Anyag!E14</f>
        <v>0</v>
      </c>
      <c r="F4" s="10">
        <f t="shared" ref="F4:F17" si="0">E4+C4</f>
        <v>0</v>
      </c>
      <c r="G4" s="260"/>
    </row>
    <row r="5" spans="1:8" ht="15.4" x14ac:dyDescent="0.45">
      <c r="A5" s="4" t="s">
        <v>8</v>
      </c>
      <c r="B5" s="1">
        <f>Díj!A27</f>
        <v>0</v>
      </c>
      <c r="C5" s="19">
        <f>Díj!H27</f>
        <v>0</v>
      </c>
      <c r="D5" s="1">
        <f>Anyag!A32</f>
        <v>0</v>
      </c>
      <c r="E5" s="19">
        <f>Anyag!E32</f>
        <v>0</v>
      </c>
      <c r="F5" s="10">
        <f t="shared" si="0"/>
        <v>0</v>
      </c>
    </row>
    <row r="6" spans="1:8" ht="15.4" x14ac:dyDescent="0.45">
      <c r="A6" s="4" t="s">
        <v>7</v>
      </c>
      <c r="B6" s="1">
        <f>Díj!A40</f>
        <v>0</v>
      </c>
      <c r="C6" s="19">
        <f>Díj!H40</f>
        <v>0</v>
      </c>
      <c r="D6" s="1">
        <f>Anyag!A49</f>
        <v>0</v>
      </c>
      <c r="E6" s="19">
        <f>Anyag!E49</f>
        <v>0</v>
      </c>
      <c r="F6" s="10">
        <f t="shared" si="0"/>
        <v>0</v>
      </c>
    </row>
    <row r="7" spans="1:8" ht="15.4" x14ac:dyDescent="0.45">
      <c r="A7" s="4" t="s">
        <v>9</v>
      </c>
      <c r="B7" s="1">
        <f>Díj!A50</f>
        <v>0</v>
      </c>
      <c r="C7" s="19">
        <f>Díj!H50</f>
        <v>0</v>
      </c>
      <c r="D7" s="1">
        <f>Anyag!A70</f>
        <v>0</v>
      </c>
      <c r="E7" s="19">
        <f>Anyag!E70</f>
        <v>0</v>
      </c>
      <c r="F7" s="10">
        <f t="shared" si="0"/>
        <v>0</v>
      </c>
    </row>
    <row r="8" spans="1:8" ht="15.4" x14ac:dyDescent="0.45">
      <c r="A8" s="4" t="s">
        <v>268</v>
      </c>
      <c r="B8" s="380">
        <f>Díj!A63</f>
        <v>590413</v>
      </c>
      <c r="C8" s="381">
        <f>Díj!H63</f>
        <v>0</v>
      </c>
      <c r="D8" s="380">
        <f>Anyag!A87</f>
        <v>425771.42857142858</v>
      </c>
      <c r="E8" s="381">
        <f>Anyag!E87</f>
        <v>0</v>
      </c>
      <c r="F8" s="382">
        <f t="shared" si="0"/>
        <v>0</v>
      </c>
      <c r="G8" s="380">
        <f>SUM(B8,D8)</f>
        <v>1016184.4285714286</v>
      </c>
      <c r="H8" t="s">
        <v>317</v>
      </c>
    </row>
    <row r="9" spans="1:8" ht="15.75" x14ac:dyDescent="0.5">
      <c r="A9" s="4" t="s">
        <v>10</v>
      </c>
      <c r="B9" s="1">
        <f>Díj!A76</f>
        <v>0</v>
      </c>
      <c r="C9" s="19">
        <f>Díj!H76</f>
        <v>0</v>
      </c>
      <c r="D9" s="1">
        <f>Anyag!A97</f>
        <v>0</v>
      </c>
      <c r="E9" s="19">
        <f>Anyag!E97</f>
        <v>0</v>
      </c>
      <c r="F9" s="10">
        <f t="shared" si="0"/>
        <v>0</v>
      </c>
      <c r="G9" s="429"/>
    </row>
    <row r="10" spans="1:8" ht="15.75" x14ac:dyDescent="0.5">
      <c r="A10" s="4" t="s">
        <v>78</v>
      </c>
      <c r="B10" s="1">
        <f>Díj!A96</f>
        <v>0</v>
      </c>
      <c r="C10" s="56">
        <f>Díj!H96</f>
        <v>0</v>
      </c>
      <c r="D10" s="1">
        <f>Anyag!A107</f>
        <v>0</v>
      </c>
      <c r="E10" s="19">
        <f>Anyag!E107</f>
        <v>0</v>
      </c>
      <c r="F10" s="10">
        <f t="shared" si="0"/>
        <v>0</v>
      </c>
      <c r="G10" s="429"/>
    </row>
    <row r="11" spans="1:8" ht="16.899999999999999" x14ac:dyDescent="0.45">
      <c r="A11" s="4" t="s">
        <v>11</v>
      </c>
      <c r="B11" s="1">
        <f>Díj!A114</f>
        <v>0</v>
      </c>
      <c r="C11" s="19">
        <f>Díj!H114</f>
        <v>0</v>
      </c>
      <c r="D11" s="1">
        <f>Anyag!A126</f>
        <v>0</v>
      </c>
      <c r="E11" s="19">
        <f>Anyag!E126</f>
        <v>0</v>
      </c>
      <c r="F11" s="10">
        <f t="shared" si="0"/>
        <v>0</v>
      </c>
      <c r="G11" s="268">
        <f>SUM(G8:G10)</f>
        <v>1016184.4285714286</v>
      </c>
      <c r="H11" t="s">
        <v>321</v>
      </c>
    </row>
    <row r="12" spans="1:8" ht="15.4" x14ac:dyDescent="0.45">
      <c r="A12" s="4" t="s">
        <v>12</v>
      </c>
      <c r="B12" s="1">
        <f>Díj!A125</f>
        <v>0</v>
      </c>
      <c r="C12" s="19">
        <f>Díj!H125</f>
        <v>0</v>
      </c>
      <c r="D12" s="1">
        <f>Anyag!A144</f>
        <v>0</v>
      </c>
      <c r="E12" s="19">
        <f>Anyag!E144</f>
        <v>0</v>
      </c>
      <c r="F12" s="10">
        <f t="shared" si="0"/>
        <v>0</v>
      </c>
    </row>
    <row r="13" spans="1:8" ht="15.4" x14ac:dyDescent="0.45">
      <c r="A13" s="4" t="s">
        <v>13</v>
      </c>
      <c r="B13" s="1">
        <f>Díj!A134</f>
        <v>0</v>
      </c>
      <c r="C13" s="19">
        <f>Díj!H134</f>
        <v>0</v>
      </c>
      <c r="D13" s="1">
        <f>Anyag!A162</f>
        <v>0</v>
      </c>
      <c r="E13" s="19">
        <f>Anyag!E162</f>
        <v>0</v>
      </c>
      <c r="F13" s="10">
        <f t="shared" si="0"/>
        <v>0</v>
      </c>
    </row>
    <row r="14" spans="1:8" ht="15.4" x14ac:dyDescent="0.45">
      <c r="A14" s="5" t="s">
        <v>29</v>
      </c>
      <c r="B14" s="1">
        <f>Díj!A138</f>
        <v>0</v>
      </c>
      <c r="C14" s="19">
        <f>Díj!H138</f>
        <v>0</v>
      </c>
      <c r="D14" s="1">
        <f>Anyag!A169</f>
        <v>0</v>
      </c>
      <c r="E14" s="19">
        <f>Anyag!E169</f>
        <v>0</v>
      </c>
      <c r="F14" s="10">
        <f t="shared" si="0"/>
        <v>0</v>
      </c>
    </row>
    <row r="15" spans="1:8" ht="15.4" x14ac:dyDescent="0.45">
      <c r="A15" s="4" t="s">
        <v>122</v>
      </c>
      <c r="B15" s="1">
        <f>Díj!A145</f>
        <v>0</v>
      </c>
      <c r="C15" s="19">
        <f>Díj!H145</f>
        <v>0</v>
      </c>
      <c r="D15" s="1">
        <f>Anyag!A187</f>
        <v>0</v>
      </c>
      <c r="E15" s="19">
        <f>Anyag!E187</f>
        <v>0</v>
      </c>
      <c r="F15" s="10">
        <f t="shared" si="0"/>
        <v>0</v>
      </c>
    </row>
    <row r="16" spans="1:8" ht="15.4" x14ac:dyDescent="0.45">
      <c r="A16" s="4" t="s">
        <v>14</v>
      </c>
      <c r="B16" s="1">
        <f>Díj!A152</f>
        <v>0</v>
      </c>
      <c r="C16" s="19">
        <f>Díj!H152</f>
        <v>0</v>
      </c>
      <c r="D16" s="1">
        <f>Anyag!A204</f>
        <v>0</v>
      </c>
      <c r="E16" s="19">
        <f>Anyag!E204</f>
        <v>0</v>
      </c>
      <c r="F16" s="10">
        <f t="shared" si="0"/>
        <v>0</v>
      </c>
    </row>
    <row r="17" spans="1:8" ht="15.4" x14ac:dyDescent="0.45">
      <c r="A17" s="4" t="s">
        <v>15</v>
      </c>
      <c r="B17" s="20">
        <f>Díj!A172</f>
        <v>0</v>
      </c>
      <c r="C17" s="21">
        <f>Díj!H172</f>
        <v>0</v>
      </c>
      <c r="D17" s="20">
        <f>Anyag!A222</f>
        <v>0</v>
      </c>
      <c r="E17" s="21">
        <f>Anyag!E222</f>
        <v>0</v>
      </c>
      <c r="F17" s="10">
        <f t="shared" si="0"/>
        <v>0</v>
      </c>
    </row>
    <row r="18" spans="1:8" s="214" customFormat="1" ht="47.25" x14ac:dyDescent="0.45">
      <c r="A18" s="254" t="s">
        <v>202</v>
      </c>
      <c r="B18" s="255"/>
      <c r="C18" s="256"/>
      <c r="D18" s="255"/>
      <c r="E18" s="256"/>
      <c r="F18" s="257"/>
      <c r="G18" s="379" t="s">
        <v>277</v>
      </c>
      <c r="H18" s="383"/>
    </row>
    <row r="19" spans="1:8" s="263" customFormat="1" ht="47.65" thickBot="1" x14ac:dyDescent="0.5">
      <c r="A19" s="273" t="s">
        <v>161</v>
      </c>
      <c r="B19" s="274">
        <f>B20*0.1</f>
        <v>59041.3</v>
      </c>
      <c r="C19" s="275"/>
      <c r="D19" s="274">
        <f>D20*0.2</f>
        <v>85154.285714285725</v>
      </c>
      <c r="E19" s="275"/>
      <c r="F19" s="274">
        <f>SUM(B19,D19)</f>
        <v>144195.58571428573</v>
      </c>
      <c r="G19" s="424" t="s">
        <v>173</v>
      </c>
      <c r="H19" s="262"/>
    </row>
    <row r="20" spans="1:8" s="263" customFormat="1" ht="63.4" thickBot="1" x14ac:dyDescent="0.5">
      <c r="A20" s="7"/>
      <c r="B20" s="261">
        <f>SUM(B3:B17)</f>
        <v>590413</v>
      </c>
      <c r="C20" s="419">
        <f>SUM(C3:C18)</f>
        <v>0</v>
      </c>
      <c r="D20" s="261">
        <f>SUM(D3:D18)</f>
        <v>425771.42857142858</v>
      </c>
      <c r="E20" s="420">
        <f>SUM(E3:E17)</f>
        <v>0</v>
      </c>
      <c r="F20" s="427">
        <f>SUM(B20,D20)</f>
        <v>1016184.4285714286</v>
      </c>
      <c r="G20" s="428" t="s">
        <v>206</v>
      </c>
      <c r="H20" s="262"/>
    </row>
    <row r="21" spans="1:8" s="263" customFormat="1" ht="47.25" x14ac:dyDescent="0.45">
      <c r="A21" s="264"/>
      <c r="B21" s="265" t="s">
        <v>67</v>
      </c>
      <c r="C21" s="266" t="s">
        <v>58</v>
      </c>
      <c r="D21" s="265" t="s">
        <v>67</v>
      </c>
      <c r="E21" s="267" t="s">
        <v>58</v>
      </c>
      <c r="F21" s="425">
        <f>SUM(B20,D20)+F19</f>
        <v>1160380.0142857144</v>
      </c>
      <c r="G21" s="426" t="s">
        <v>207</v>
      </c>
      <c r="H21" s="262"/>
    </row>
    <row r="22" spans="1:8" s="263" customFormat="1" ht="19.350000000000001" customHeight="1" thickBot="1" x14ac:dyDescent="0.5">
      <c r="A22" s="66" t="s">
        <v>97</v>
      </c>
      <c r="B22" s="439" t="s">
        <v>310</v>
      </c>
      <c r="C22" s="440"/>
      <c r="D22" s="441" t="s">
        <v>309</v>
      </c>
      <c r="E22" s="442"/>
      <c r="F22" s="269"/>
      <c r="G22" s="270" t="s">
        <v>208</v>
      </c>
    </row>
    <row r="23" spans="1:8" ht="42.75" x14ac:dyDescent="0.45">
      <c r="A23" s="65" t="s">
        <v>96</v>
      </c>
      <c r="D23" s="259"/>
      <c r="E23" s="259"/>
      <c r="F23" s="259"/>
    </row>
    <row r="24" spans="1:8" ht="158.25" thickBot="1" x14ac:dyDescent="0.7">
      <c r="A24" s="258" t="s">
        <v>244</v>
      </c>
      <c r="B24" s="11" t="s">
        <v>326</v>
      </c>
      <c r="C24" s="11" t="s">
        <v>52</v>
      </c>
      <c r="D24" s="11" t="s">
        <v>167</v>
      </c>
      <c r="E24" s="271" t="s">
        <v>61</v>
      </c>
    </row>
    <row r="25" spans="1:8" ht="14.65" thickTop="1" x14ac:dyDescent="0.45">
      <c r="A25" s="258"/>
      <c r="B25" s="378">
        <f>SUM(B26:B42)</f>
        <v>250000</v>
      </c>
      <c r="C25" s="377" t="s">
        <v>327</v>
      </c>
      <c r="D25" s="377"/>
      <c r="E25" s="421">
        <v>0</v>
      </c>
    </row>
    <row r="26" spans="1:8" ht="14.85" customHeight="1" x14ac:dyDescent="0.45">
      <c r="A26" s="272" t="s">
        <v>296</v>
      </c>
      <c r="B26" s="8"/>
      <c r="C26" s="45"/>
    </row>
    <row r="27" spans="1:8" x14ac:dyDescent="0.45">
      <c r="A27" s="272" t="s">
        <v>295</v>
      </c>
      <c r="B27" s="8"/>
      <c r="C27" s="45"/>
      <c r="D27" s="44"/>
    </row>
    <row r="28" spans="1:8" x14ac:dyDescent="0.45">
      <c r="A28">
        <v>3</v>
      </c>
      <c r="B28" s="8">
        <v>250000</v>
      </c>
      <c r="C28" s="45" t="s">
        <v>330</v>
      </c>
      <c r="D28" s="44"/>
    </row>
    <row r="29" spans="1:8" x14ac:dyDescent="0.45">
      <c r="A29">
        <v>4</v>
      </c>
      <c r="B29" s="8"/>
      <c r="C29" s="45" t="s">
        <v>333</v>
      </c>
      <c r="D29" s="44"/>
    </row>
    <row r="30" spans="1:8" x14ac:dyDescent="0.45">
      <c r="A30">
        <v>5</v>
      </c>
      <c r="B30" s="8"/>
      <c r="C30" s="45" t="s">
        <v>331</v>
      </c>
      <c r="D30" s="44"/>
    </row>
    <row r="31" spans="1:8" x14ac:dyDescent="0.45">
      <c r="A31">
        <v>6</v>
      </c>
      <c r="B31" s="8"/>
      <c r="C31" s="45" t="s">
        <v>332</v>
      </c>
      <c r="D31" s="44"/>
    </row>
    <row r="32" spans="1:8" x14ac:dyDescent="0.45">
      <c r="A32">
        <v>7</v>
      </c>
      <c r="B32" s="8"/>
      <c r="C32" s="45"/>
      <c r="D32" s="44"/>
    </row>
    <row r="33" spans="1:4" x14ac:dyDescent="0.45">
      <c r="A33">
        <v>8</v>
      </c>
      <c r="B33" s="8"/>
      <c r="C33" s="45"/>
      <c r="D33" s="44"/>
    </row>
    <row r="34" spans="1:4" x14ac:dyDescent="0.45">
      <c r="A34">
        <v>9</v>
      </c>
      <c r="B34" s="8"/>
      <c r="C34" s="45"/>
      <c r="D34" s="44"/>
    </row>
    <row r="35" spans="1:4" x14ac:dyDescent="0.45">
      <c r="A35">
        <v>10</v>
      </c>
      <c r="B35" s="8"/>
      <c r="C35" s="9"/>
    </row>
    <row r="36" spans="1:4" x14ac:dyDescent="0.45">
      <c r="A36">
        <v>11</v>
      </c>
      <c r="B36" s="8"/>
      <c r="C36" s="9"/>
    </row>
    <row r="37" spans="1:4" x14ac:dyDescent="0.45">
      <c r="A37">
        <v>12</v>
      </c>
      <c r="B37" s="8"/>
      <c r="C37" s="9"/>
    </row>
    <row r="38" spans="1:4" x14ac:dyDescent="0.45">
      <c r="A38">
        <v>13</v>
      </c>
      <c r="B38" s="8"/>
      <c r="C38" s="9"/>
    </row>
    <row r="39" spans="1:4" x14ac:dyDescent="0.45">
      <c r="A39">
        <v>14</v>
      </c>
      <c r="B39" s="8"/>
      <c r="C39" s="9"/>
    </row>
    <row r="40" spans="1:4" x14ac:dyDescent="0.45">
      <c r="A40">
        <v>15</v>
      </c>
      <c r="B40" s="8"/>
      <c r="C40" s="9"/>
    </row>
    <row r="41" spans="1:4" x14ac:dyDescent="0.45">
      <c r="A41">
        <v>16</v>
      </c>
      <c r="B41" s="8"/>
      <c r="C41" s="9"/>
    </row>
  </sheetData>
  <mergeCells count="3">
    <mergeCell ref="B1:D1"/>
    <mergeCell ref="B22:C22"/>
    <mergeCell ref="D22:E22"/>
  </mergeCells>
  <hyperlinks>
    <hyperlink ref="A23" r:id="rId1" xr:uid="{00000000-0004-0000-0000-000000000000}"/>
    <hyperlink ref="G18" r:id="rId2" xr:uid="{00000000-0004-0000-0000-000001000000}"/>
  </hyperlinks>
  <pageMargins left="0.19685039370078741" right="0.19685039370078741" top="0.74803149606299213" bottom="0.27559055118110237" header="0.31496062992125984" footer="0.19685039370078741"/>
  <pageSetup paperSize="9" scale="7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4"/>
  <sheetViews>
    <sheetView tabSelected="1" topLeftCell="A80" zoomScale="115" zoomScaleNormal="115" workbookViewId="0">
      <selection activeCell="C1" sqref="C1"/>
    </sheetView>
  </sheetViews>
  <sheetFormatPr defaultColWidth="9.1328125" defaultRowHeight="21.4" outlineLevelRow="2" x14ac:dyDescent="0.45"/>
  <cols>
    <col min="1" max="1" width="35" style="91" customWidth="1"/>
    <col min="2" max="2" width="19.06640625" style="47" bestFit="1" customWidth="1"/>
    <col min="3" max="3" width="23.1328125" style="108" customWidth="1"/>
    <col min="4" max="4" width="4.1328125" style="47" customWidth="1"/>
    <col min="5" max="5" width="11.73046875" style="47" bestFit="1" customWidth="1"/>
    <col min="6" max="6" width="20.46484375" style="47" customWidth="1"/>
    <col min="7" max="7" width="22.33203125" style="108" bestFit="1" customWidth="1"/>
    <col min="8" max="8" width="13.06640625" style="193" customWidth="1"/>
    <col min="9" max="9" width="2.265625" style="295" customWidth="1"/>
    <col min="10" max="10" width="9.265625" style="112" customWidth="1"/>
    <col min="11" max="11" width="38.46484375" style="47" customWidth="1"/>
    <col min="12" max="12" width="12.9296875" style="47" bestFit="1" customWidth="1"/>
    <col min="13" max="13" width="16.9296875" style="47" customWidth="1"/>
    <col min="14" max="14" width="13.06640625" style="47" customWidth="1"/>
    <col min="15" max="15" width="24.46484375" style="47" customWidth="1"/>
    <col min="16" max="16" width="31.46484375" style="47" customWidth="1"/>
    <col min="17" max="16384" width="9.1328125" style="47"/>
  </cols>
  <sheetData>
    <row r="1" spans="1:22" s="174" customFormat="1" ht="35.25" customHeight="1" x14ac:dyDescent="0.45">
      <c r="A1" s="171" t="s">
        <v>16</v>
      </c>
      <c r="B1" s="437" t="s">
        <v>336</v>
      </c>
      <c r="C1" s="431"/>
      <c r="D1" s="172"/>
      <c r="E1" s="172"/>
      <c r="F1" s="172"/>
      <c r="G1" s="173"/>
      <c r="H1" s="187"/>
      <c r="I1" s="295"/>
      <c r="J1" s="100"/>
    </row>
    <row r="2" spans="1:22" s="174" customFormat="1" x14ac:dyDescent="0.45">
      <c r="A2" s="224" t="s">
        <v>334</v>
      </c>
      <c r="B2" s="413"/>
      <c r="C2" s="173"/>
      <c r="D2" s="175" t="s">
        <v>65</v>
      </c>
      <c r="G2" s="173"/>
      <c r="H2" s="188"/>
      <c r="I2" s="295"/>
      <c r="J2" s="100"/>
    </row>
    <row r="3" spans="1:22" s="174" customFormat="1" ht="18.600000000000001" customHeight="1" x14ac:dyDescent="0.45">
      <c r="A3" s="414" t="s">
        <v>335</v>
      </c>
      <c r="B3" s="225"/>
      <c r="C3" s="173"/>
      <c r="D3" s="175" t="s">
        <v>66</v>
      </c>
      <c r="G3" s="173"/>
      <c r="H3" s="188"/>
      <c r="I3" s="295"/>
      <c r="J3" s="100"/>
    </row>
    <row r="4" spans="1:22" s="174" customFormat="1" x14ac:dyDescent="0.45">
      <c r="A4" s="445" t="s">
        <v>174</v>
      </c>
      <c r="B4" s="445"/>
      <c r="C4" s="445"/>
      <c r="D4" s="175" t="s">
        <v>156</v>
      </c>
      <c r="G4" s="173"/>
      <c r="H4" s="188"/>
      <c r="I4" s="295"/>
      <c r="J4" s="100"/>
    </row>
    <row r="5" spans="1:22" s="174" customFormat="1" ht="28.5" x14ac:dyDescent="0.45">
      <c r="A5" s="303" t="s">
        <v>63</v>
      </c>
      <c r="B5" s="176">
        <f>SUM(H9,H20,H27,H40,H50,H76,H96,H114,H125,H134,H138,H145,H152,H172)</f>
        <v>0</v>
      </c>
      <c r="C5" s="173"/>
      <c r="G5" s="173"/>
      <c r="H5" s="448" t="s">
        <v>158</v>
      </c>
      <c r="I5" s="295"/>
      <c r="J5" s="100"/>
    </row>
    <row r="6" spans="1:22" s="174" customFormat="1" x14ac:dyDescent="0.45">
      <c r="A6" s="304" t="s">
        <v>118</v>
      </c>
      <c r="B6" s="177">
        <f>SUM(A9,A20,A27,A40,A50,A76,A96,A114,A125,A134,A138,A145,A152,A172)</f>
        <v>0</v>
      </c>
      <c r="C6" s="173"/>
      <c r="G6" s="173"/>
      <c r="H6" s="448"/>
      <c r="I6" s="295"/>
      <c r="J6" s="178"/>
    </row>
    <row r="7" spans="1:22" s="180" customFormat="1" ht="96" customHeight="1" x14ac:dyDescent="1.25">
      <c r="A7" s="443" t="s">
        <v>159</v>
      </c>
      <c r="B7" s="444"/>
      <c r="C7" s="444"/>
      <c r="D7" s="444"/>
      <c r="E7" s="444"/>
      <c r="F7" s="179"/>
      <c r="H7" s="448"/>
      <c r="I7" s="300"/>
      <c r="J7" s="446">
        <f>SUM(J10:J189)</f>
        <v>590413</v>
      </c>
      <c r="K7" s="446"/>
      <c r="L7" s="446"/>
    </row>
    <row r="8" spans="1:22" s="174" customFormat="1" ht="67.349999999999994" customHeight="1" thickBot="1" x14ac:dyDescent="0.85">
      <c r="A8" s="181" t="s">
        <v>0</v>
      </c>
      <c r="B8" s="182" t="s">
        <v>1</v>
      </c>
      <c r="C8" s="184" t="s">
        <v>148</v>
      </c>
      <c r="D8" s="182"/>
      <c r="E8" s="183" t="s">
        <v>3</v>
      </c>
      <c r="F8" s="185" t="s">
        <v>177</v>
      </c>
      <c r="G8" s="184" t="s">
        <v>211</v>
      </c>
      <c r="H8" s="302" t="s">
        <v>212</v>
      </c>
      <c r="I8" s="301"/>
      <c r="J8" s="447" t="s">
        <v>210</v>
      </c>
      <c r="K8" s="447"/>
      <c r="L8" s="447"/>
    </row>
    <row r="9" spans="1:22" ht="21.75" thickBot="1" x14ac:dyDescent="0.5">
      <c r="A9" s="73">
        <f>SUM(E10:E18)</f>
        <v>0</v>
      </c>
      <c r="B9" s="74" t="s">
        <v>4</v>
      </c>
      <c r="C9" s="201" t="s">
        <v>5</v>
      </c>
      <c r="D9" s="75"/>
      <c r="E9" s="76">
        <f>SUM(E10:E18)</f>
        <v>0</v>
      </c>
      <c r="F9" s="115">
        <f>SUM(F10:F18)</f>
        <v>0</v>
      </c>
      <c r="G9" s="116" t="s">
        <v>150</v>
      </c>
      <c r="H9" s="189">
        <f>SUM(H10:H18)</f>
        <v>0</v>
      </c>
      <c r="K9" s="298" t="s">
        <v>255</v>
      </c>
      <c r="L9" s="299" t="s">
        <v>47</v>
      </c>
      <c r="M9" s="118" t="s">
        <v>48</v>
      </c>
      <c r="N9" s="118" t="s">
        <v>49</v>
      </c>
      <c r="O9" s="119" t="s">
        <v>50</v>
      </c>
      <c r="P9" s="120" t="s">
        <v>80</v>
      </c>
    </row>
    <row r="10" spans="1:22" hidden="1" outlineLevel="2" x14ac:dyDescent="0.45">
      <c r="A10" s="215" t="s">
        <v>216</v>
      </c>
      <c r="B10" s="216">
        <v>1800</v>
      </c>
      <c r="C10" s="131"/>
      <c r="D10" s="54">
        <v>1</v>
      </c>
      <c r="E10" s="53">
        <f>C10*B10*D10</f>
        <v>0</v>
      </c>
      <c r="F10" s="79">
        <f t="shared" ref="F10:F15" si="0">E10</f>
        <v>0</v>
      </c>
      <c r="G10" s="169">
        <f t="shared" ref="G10:G17" si="1">C10</f>
        <v>0</v>
      </c>
      <c r="J10" s="190">
        <f t="shared" ref="J10:J18" si="2">(G10*B10*D10)</f>
        <v>0</v>
      </c>
      <c r="K10" s="219">
        <f>G10</f>
        <v>0</v>
      </c>
      <c r="L10" s="122">
        <v>6</v>
      </c>
      <c r="M10" s="123">
        <f>K10*L10*10</f>
        <v>0</v>
      </c>
      <c r="N10" s="124">
        <f>M10*1.6</f>
        <v>0</v>
      </c>
      <c r="O10" s="125">
        <f>N10/25</f>
        <v>0</v>
      </c>
      <c r="P10" s="126">
        <f>(M10*2.3)/1000</f>
        <v>0</v>
      </c>
    </row>
    <row r="11" spans="1:22" hidden="1" outlineLevel="2" x14ac:dyDescent="0.45">
      <c r="A11" s="217" t="s">
        <v>249</v>
      </c>
      <c r="B11" s="218">
        <v>1400</v>
      </c>
      <c r="C11" s="221"/>
      <c r="D11" s="54">
        <v>1</v>
      </c>
      <c r="E11" s="53">
        <f t="shared" ref="E11:E17" si="3">C11*B11</f>
        <v>0</v>
      </c>
      <c r="F11" s="79">
        <f t="shared" si="0"/>
        <v>0</v>
      </c>
      <c r="G11" s="221">
        <f t="shared" si="1"/>
        <v>0</v>
      </c>
      <c r="J11" s="190">
        <f t="shared" si="2"/>
        <v>0</v>
      </c>
      <c r="K11" s="127"/>
      <c r="L11" s="127"/>
      <c r="M11" s="106" t="s">
        <v>81</v>
      </c>
      <c r="N11" s="106"/>
      <c r="O11" s="106"/>
      <c r="P11" s="126">
        <f>O10/27</f>
        <v>0</v>
      </c>
    </row>
    <row r="12" spans="1:22" ht="45" hidden="1" outlineLevel="2" x14ac:dyDescent="0.45">
      <c r="A12" s="217" t="s">
        <v>175</v>
      </c>
      <c r="B12" s="218">
        <v>1800</v>
      </c>
      <c r="C12" s="128"/>
      <c r="D12" s="54">
        <v>1</v>
      </c>
      <c r="E12" s="53">
        <f t="shared" si="3"/>
        <v>0</v>
      </c>
      <c r="F12" s="79">
        <f t="shared" si="0"/>
        <v>0</v>
      </c>
      <c r="G12" s="128">
        <f>C12</f>
        <v>0</v>
      </c>
      <c r="J12" s="190">
        <f t="shared" si="2"/>
        <v>0</v>
      </c>
      <c r="K12" s="129" t="str">
        <f>A11</f>
        <v>vakolat bontás belül</v>
      </c>
      <c r="L12" s="117" t="s">
        <v>47</v>
      </c>
      <c r="M12" s="118" t="s">
        <v>48</v>
      </c>
      <c r="N12" s="118" t="s">
        <v>49</v>
      </c>
      <c r="O12" s="119" t="s">
        <v>50</v>
      </c>
      <c r="P12" s="120" t="s">
        <v>80</v>
      </c>
      <c r="Q12" s="130"/>
      <c r="R12" s="130"/>
      <c r="S12" s="89"/>
      <c r="T12" s="90"/>
      <c r="U12" s="69"/>
      <c r="V12" s="69"/>
    </row>
    <row r="13" spans="1:22" hidden="1" outlineLevel="2" x14ac:dyDescent="0.45">
      <c r="A13" s="217" t="s">
        <v>251</v>
      </c>
      <c r="B13" s="218">
        <v>1800</v>
      </c>
      <c r="C13" s="221"/>
      <c r="D13" s="54">
        <v>1</v>
      </c>
      <c r="E13" s="53">
        <f t="shared" si="3"/>
        <v>0</v>
      </c>
      <c r="F13" s="79">
        <f t="shared" si="0"/>
        <v>0</v>
      </c>
      <c r="G13" s="221">
        <f t="shared" si="1"/>
        <v>0</v>
      </c>
      <c r="J13" s="190">
        <f t="shared" si="2"/>
        <v>0</v>
      </c>
      <c r="K13" s="121">
        <f>C11*0.3</f>
        <v>0</v>
      </c>
      <c r="L13" s="122">
        <v>3</v>
      </c>
      <c r="M13" s="123">
        <f>K13*L13*10</f>
        <v>0</v>
      </c>
      <c r="N13" s="124">
        <f>M13*1.6</f>
        <v>0</v>
      </c>
      <c r="O13" s="125">
        <f>N13/25</f>
        <v>0</v>
      </c>
      <c r="P13" s="126">
        <f>(M13*2.3)/1000</f>
        <v>0</v>
      </c>
      <c r="Q13" s="132"/>
      <c r="R13" s="133"/>
      <c r="S13" s="70"/>
      <c r="T13" s="71"/>
      <c r="U13" s="69"/>
      <c r="V13" s="69"/>
    </row>
    <row r="14" spans="1:22" hidden="1" outlineLevel="2" x14ac:dyDescent="0.45">
      <c r="A14" s="217" t="s">
        <v>252</v>
      </c>
      <c r="B14" s="218">
        <v>3000</v>
      </c>
      <c r="C14" s="128"/>
      <c r="D14" s="54">
        <v>1</v>
      </c>
      <c r="E14" s="53">
        <f t="shared" si="3"/>
        <v>0</v>
      </c>
      <c r="F14" s="79">
        <f t="shared" si="0"/>
        <v>0</v>
      </c>
      <c r="G14" s="128">
        <f t="shared" si="1"/>
        <v>0</v>
      </c>
      <c r="J14" s="190">
        <f t="shared" si="2"/>
        <v>0</v>
      </c>
      <c r="K14" s="134"/>
      <c r="L14" s="134"/>
      <c r="M14" s="106" t="s">
        <v>81</v>
      </c>
      <c r="N14" s="106"/>
      <c r="O14" s="106"/>
      <c r="P14" s="126">
        <f>O13/27</f>
        <v>0</v>
      </c>
      <c r="Q14" s="72"/>
      <c r="R14" s="72"/>
      <c r="S14" s="72"/>
      <c r="T14" s="71"/>
      <c r="U14" s="69"/>
      <c r="V14" s="69"/>
    </row>
    <row r="15" spans="1:22" ht="29.1" hidden="1" customHeight="1" outlineLevel="2" x14ac:dyDescent="0.45">
      <c r="A15" s="217" t="s">
        <v>253</v>
      </c>
      <c r="B15" s="218">
        <v>1200</v>
      </c>
      <c r="C15" s="211"/>
      <c r="D15" s="49">
        <v>1</v>
      </c>
      <c r="E15" s="48">
        <f t="shared" si="3"/>
        <v>0</v>
      </c>
      <c r="F15" s="79">
        <f t="shared" si="0"/>
        <v>0</v>
      </c>
      <c r="G15" s="211">
        <f t="shared" si="1"/>
        <v>0</v>
      </c>
      <c r="J15" s="190">
        <f t="shared" si="2"/>
        <v>0</v>
      </c>
      <c r="K15" s="129" t="str">
        <f>A15</f>
        <v>konyha csempe bontása mondjuk</v>
      </c>
      <c r="L15" s="117" t="s">
        <v>47</v>
      </c>
      <c r="M15" s="118" t="s">
        <v>48</v>
      </c>
      <c r="N15" s="118" t="s">
        <v>49</v>
      </c>
      <c r="O15" s="119" t="s">
        <v>50</v>
      </c>
      <c r="P15" s="120" t="s">
        <v>80</v>
      </c>
    </row>
    <row r="16" spans="1:22" hidden="1" outlineLevel="2" x14ac:dyDescent="0.45">
      <c r="A16" s="218" t="s">
        <v>254</v>
      </c>
      <c r="B16" s="218">
        <v>700</v>
      </c>
      <c r="C16" s="221"/>
      <c r="D16" s="49">
        <v>1</v>
      </c>
      <c r="E16" s="48">
        <f t="shared" si="3"/>
        <v>0</v>
      </c>
      <c r="F16" s="79">
        <f>E16</f>
        <v>0</v>
      </c>
      <c r="G16" s="221">
        <f t="shared" si="1"/>
        <v>0</v>
      </c>
      <c r="H16" s="194"/>
      <c r="J16" s="190">
        <f t="shared" si="2"/>
        <v>0</v>
      </c>
      <c r="K16" s="219">
        <f>C15</f>
        <v>0</v>
      </c>
      <c r="L16" s="122">
        <v>1.5</v>
      </c>
      <c r="M16" s="123">
        <f>K16*L16*10</f>
        <v>0</v>
      </c>
      <c r="N16" s="124">
        <f>M16*1.6</f>
        <v>0</v>
      </c>
      <c r="O16" s="125">
        <f>N16/25</f>
        <v>0</v>
      </c>
      <c r="P16" s="126">
        <f>(M16*2.3)/1000</f>
        <v>0</v>
      </c>
    </row>
    <row r="17" spans="1:16" hidden="1" outlineLevel="2" x14ac:dyDescent="0.45">
      <c r="A17" s="218" t="s">
        <v>260</v>
      </c>
      <c r="B17" s="218">
        <v>300</v>
      </c>
      <c r="C17" s="131"/>
      <c r="D17" s="49">
        <v>1</v>
      </c>
      <c r="E17" s="48">
        <f t="shared" si="3"/>
        <v>0</v>
      </c>
      <c r="F17" s="79">
        <f>E17</f>
        <v>0</v>
      </c>
      <c r="G17" s="221">
        <f t="shared" si="1"/>
        <v>0</v>
      </c>
      <c r="H17" s="194"/>
      <c r="J17" s="190">
        <f t="shared" si="2"/>
        <v>0</v>
      </c>
      <c r="K17" s="127"/>
      <c r="L17" s="127"/>
      <c r="M17" s="106" t="s">
        <v>81</v>
      </c>
      <c r="N17" s="106"/>
      <c r="O17" s="106"/>
      <c r="P17" s="126">
        <f>O16/27</f>
        <v>0</v>
      </c>
    </row>
    <row r="18" spans="1:16" ht="21.75" hidden="1" outlineLevel="2" thickBot="1" x14ac:dyDescent="0.5">
      <c r="A18" s="218"/>
      <c r="B18" s="218"/>
      <c r="C18" s="131"/>
      <c r="D18" s="49"/>
      <c r="E18" s="48"/>
      <c r="F18" s="79"/>
      <c r="G18" s="131"/>
      <c r="H18" s="194"/>
      <c r="J18" s="190">
        <f t="shared" si="2"/>
        <v>0</v>
      </c>
      <c r="K18" s="134"/>
      <c r="L18" s="134"/>
      <c r="M18" s="127"/>
      <c r="N18" s="127"/>
      <c r="O18" s="127"/>
      <c r="P18" s="127"/>
    </row>
    <row r="19" spans="1:16" ht="146.65" hidden="1" outlineLevel="2" thickBot="1" x14ac:dyDescent="0.85">
      <c r="A19" s="222" t="s">
        <v>205</v>
      </c>
      <c r="B19" s="22" t="s">
        <v>1</v>
      </c>
      <c r="C19" s="184" t="s">
        <v>148</v>
      </c>
      <c r="D19" s="22"/>
      <c r="E19" s="13" t="s">
        <v>3</v>
      </c>
      <c r="F19" s="220" t="s">
        <v>177</v>
      </c>
      <c r="G19" s="114" t="s">
        <v>149</v>
      </c>
      <c r="H19" s="191"/>
      <c r="O19" s="135" t="s">
        <v>121</v>
      </c>
      <c r="P19" s="136">
        <f>SUM(P10,P14)+P29+P32+P17</f>
        <v>0</v>
      </c>
    </row>
    <row r="20" spans="1:16" ht="21.75" hidden="1" outlineLevel="2" thickBot="1" x14ac:dyDescent="0.5">
      <c r="A20" s="73">
        <f>SUM(E21:E25)</f>
        <v>0</v>
      </c>
      <c r="B20" s="75" t="s">
        <v>4</v>
      </c>
      <c r="C20" s="201" t="s">
        <v>5</v>
      </c>
      <c r="D20" s="75"/>
      <c r="E20" s="76">
        <f>SUM(E21:E25)</f>
        <v>0</v>
      </c>
      <c r="F20" s="115">
        <f>SUM(F21:F28)</f>
        <v>0</v>
      </c>
      <c r="G20" s="116" t="s">
        <v>150</v>
      </c>
      <c r="H20" s="189">
        <f>SUM(H21:H25)</f>
        <v>0</v>
      </c>
      <c r="O20" s="127" t="s">
        <v>83</v>
      </c>
      <c r="P20" s="137">
        <f>P19*27</f>
        <v>0</v>
      </c>
    </row>
    <row r="21" spans="1:16" ht="30" hidden="1" outlineLevel="2" x14ac:dyDescent="0.45">
      <c r="A21" s="50" t="s">
        <v>240</v>
      </c>
      <c r="B21" s="48">
        <v>45000</v>
      </c>
      <c r="C21" s="128"/>
      <c r="D21" s="49">
        <v>1</v>
      </c>
      <c r="E21" s="53">
        <f>C21*B21</f>
        <v>0</v>
      </c>
      <c r="F21" s="79">
        <f>E21</f>
        <v>0</v>
      </c>
      <c r="G21" s="128">
        <f>C21</f>
        <v>0</v>
      </c>
      <c r="H21" s="190"/>
      <c r="J21" s="190">
        <f>(G21*B21*D21)</f>
        <v>0</v>
      </c>
    </row>
    <row r="22" spans="1:16" ht="36" hidden="1" customHeight="1" outlineLevel="2" x14ac:dyDescent="0.45">
      <c r="A22" s="50" t="s">
        <v>217</v>
      </c>
      <c r="B22" s="48">
        <v>25000</v>
      </c>
      <c r="C22" s="128"/>
      <c r="D22" s="49">
        <v>1</v>
      </c>
      <c r="E22" s="48">
        <f>B22*C22</f>
        <v>0</v>
      </c>
      <c r="F22" s="79">
        <f>E22</f>
        <v>0</v>
      </c>
      <c r="G22" s="128">
        <f>C22</f>
        <v>0</v>
      </c>
      <c r="H22" s="190"/>
      <c r="J22" s="190">
        <f>(G22*B22*D22)</f>
        <v>0</v>
      </c>
    </row>
    <row r="23" spans="1:16" hidden="1" outlineLevel="2" x14ac:dyDescent="0.45">
      <c r="A23" s="52" t="s">
        <v>245</v>
      </c>
      <c r="B23" s="53">
        <v>7000</v>
      </c>
      <c r="C23" s="128"/>
      <c r="D23" s="49">
        <v>1</v>
      </c>
      <c r="E23" s="48">
        <f>B23*C23</f>
        <v>0</v>
      </c>
      <c r="F23" s="79">
        <f>E23</f>
        <v>0</v>
      </c>
      <c r="G23" s="128">
        <f>C23</f>
        <v>0</v>
      </c>
      <c r="H23" s="190"/>
      <c r="J23" s="190">
        <f>(G23*B23*D23)</f>
        <v>0</v>
      </c>
    </row>
    <row r="24" spans="1:16" hidden="1" outlineLevel="2" x14ac:dyDescent="0.45">
      <c r="A24" s="52" t="s">
        <v>218</v>
      </c>
      <c r="B24" s="53">
        <v>30000</v>
      </c>
      <c r="C24" s="128"/>
      <c r="D24" s="49">
        <v>1</v>
      </c>
      <c r="E24" s="48">
        <f>B24*C24</f>
        <v>0</v>
      </c>
      <c r="F24" s="79">
        <f>E24</f>
        <v>0</v>
      </c>
      <c r="G24" s="128">
        <f>C24</f>
        <v>0</v>
      </c>
      <c r="H24" s="190"/>
      <c r="J24" s="190">
        <f>(G24*B24*D24)</f>
        <v>0</v>
      </c>
    </row>
    <row r="25" spans="1:16" hidden="1" outlineLevel="2" x14ac:dyDescent="0.45">
      <c r="A25" s="52" t="s">
        <v>243</v>
      </c>
      <c r="B25" s="53">
        <v>12000</v>
      </c>
      <c r="C25" s="170"/>
      <c r="D25" s="49">
        <v>1</v>
      </c>
      <c r="E25" s="48">
        <f>B25*C25</f>
        <v>0</v>
      </c>
      <c r="F25" s="79">
        <f>E25</f>
        <v>0</v>
      </c>
      <c r="G25" s="170">
        <f>C25</f>
        <v>0</v>
      </c>
      <c r="H25" s="190"/>
      <c r="J25" s="190">
        <f>(G25*B25*D25)</f>
        <v>0</v>
      </c>
    </row>
    <row r="26" spans="1:16" ht="118.9" hidden="1" outlineLevel="2" collapsed="1" thickBot="1" x14ac:dyDescent="0.85">
      <c r="A26" s="222" t="s">
        <v>204</v>
      </c>
      <c r="B26" s="22" t="s">
        <v>1</v>
      </c>
      <c r="C26" s="202" t="s">
        <v>2</v>
      </c>
      <c r="D26" s="22"/>
      <c r="E26" s="13" t="s">
        <v>3</v>
      </c>
      <c r="F26" s="185" t="s">
        <v>177</v>
      </c>
      <c r="G26" s="114" t="s">
        <v>149</v>
      </c>
      <c r="H26" s="191"/>
      <c r="O26" s="111" t="s">
        <v>220</v>
      </c>
      <c r="P26" s="305">
        <v>4</v>
      </c>
    </row>
    <row r="27" spans="1:16" ht="21.75" hidden="1" outlineLevel="2" thickBot="1" x14ac:dyDescent="0.5">
      <c r="A27" s="73">
        <f>SUM(E28:E37)</f>
        <v>0</v>
      </c>
      <c r="B27" s="75" t="s">
        <v>4</v>
      </c>
      <c r="C27" s="201" t="s">
        <v>5</v>
      </c>
      <c r="D27" s="75"/>
      <c r="E27" s="76">
        <f>SUM(E28:E37)</f>
        <v>0</v>
      </c>
      <c r="F27" s="115">
        <f>SUM(F28:F34)</f>
        <v>0</v>
      </c>
      <c r="G27" s="116" t="s">
        <v>150</v>
      </c>
      <c r="H27" s="189">
        <f>SUM(H28:H33)</f>
        <v>0</v>
      </c>
      <c r="O27" s="139" t="s">
        <v>82</v>
      </c>
      <c r="P27" s="139">
        <f>SUM(P19,P26)</f>
        <v>4</v>
      </c>
    </row>
    <row r="28" spans="1:16" hidden="1" outlineLevel="2" x14ac:dyDescent="0.45">
      <c r="A28" s="50" t="s">
        <v>162</v>
      </c>
      <c r="B28" s="48">
        <v>15000</v>
      </c>
      <c r="C28" s="138"/>
      <c r="D28" s="49">
        <v>1</v>
      </c>
      <c r="E28" s="48">
        <f>B28*C28</f>
        <v>0</v>
      </c>
      <c r="F28" s="79">
        <f>E28</f>
        <v>0</v>
      </c>
      <c r="G28" s="138">
        <f>C28</f>
        <v>0</v>
      </c>
      <c r="H28" s="190"/>
      <c r="J28" s="190">
        <f>(G28*B28*D28)</f>
        <v>0</v>
      </c>
      <c r="K28" s="129" t="s">
        <v>250</v>
      </c>
      <c r="L28" s="140" t="s">
        <v>47</v>
      </c>
      <c r="M28" s="141" t="s">
        <v>48</v>
      </c>
      <c r="N28" s="141" t="s">
        <v>49</v>
      </c>
      <c r="O28" s="142" t="s">
        <v>50</v>
      </c>
      <c r="P28" s="143" t="s">
        <v>80</v>
      </c>
    </row>
    <row r="29" spans="1:16" s="69" customFormat="1" ht="45.4" hidden="1" outlineLevel="2" thickBot="1" x14ac:dyDescent="0.5">
      <c r="A29" s="50" t="s">
        <v>176</v>
      </c>
      <c r="B29" s="48">
        <v>11000</v>
      </c>
      <c r="C29" s="138"/>
      <c r="D29" s="49">
        <v>1</v>
      </c>
      <c r="E29" s="48">
        <f>B29*C29</f>
        <v>0</v>
      </c>
      <c r="F29" s="79">
        <f>E29</f>
        <v>0</v>
      </c>
      <c r="G29" s="138">
        <f>C29</f>
        <v>0</v>
      </c>
      <c r="H29" s="190"/>
      <c r="I29" s="295"/>
      <c r="J29" s="190">
        <f t="shared" ref="J29:J38" si="4">(G29*B29*D29)</f>
        <v>0</v>
      </c>
      <c r="K29" s="148">
        <f>C16*0.8</f>
        <v>0</v>
      </c>
      <c r="L29" s="369">
        <v>5</v>
      </c>
      <c r="M29" s="144">
        <f>K29*L29*10</f>
        <v>0</v>
      </c>
      <c r="N29" s="145">
        <f>M29*1.6</f>
        <v>0</v>
      </c>
      <c r="O29" s="146">
        <f>N29/25</f>
        <v>0</v>
      </c>
      <c r="P29" s="147">
        <f>(M29*2.3)/1000</f>
        <v>0</v>
      </c>
    </row>
    <row r="30" spans="1:16" s="69" customFormat="1" hidden="1" outlineLevel="2" x14ac:dyDescent="0.45">
      <c r="A30" s="50" t="s">
        <v>101</v>
      </c>
      <c r="B30" s="48">
        <v>33000</v>
      </c>
      <c r="C30" s="138"/>
      <c r="D30" s="49">
        <v>1</v>
      </c>
      <c r="E30" s="48">
        <f>B30*C30</f>
        <v>0</v>
      </c>
      <c r="F30" s="79">
        <f>E30*0.85</f>
        <v>0</v>
      </c>
      <c r="G30" s="138">
        <f>C30</f>
        <v>0</v>
      </c>
      <c r="H30" s="190"/>
      <c r="I30" s="295"/>
      <c r="J30" s="190">
        <f t="shared" si="4"/>
        <v>0</v>
      </c>
    </row>
    <row r="31" spans="1:16" s="69" customFormat="1" hidden="1" outlineLevel="2" x14ac:dyDescent="0.45">
      <c r="A31" s="50" t="s">
        <v>90</v>
      </c>
      <c r="B31" s="48">
        <v>13000</v>
      </c>
      <c r="C31" s="138"/>
      <c r="D31" s="49">
        <v>1</v>
      </c>
      <c r="E31" s="48">
        <f>B31*C31</f>
        <v>0</v>
      </c>
      <c r="F31" s="79">
        <f>E31*0.85</f>
        <v>0</v>
      </c>
      <c r="G31" s="138">
        <f>C31</f>
        <v>0</v>
      </c>
      <c r="H31" s="190"/>
      <c r="I31" s="295"/>
      <c r="J31" s="190">
        <f t="shared" si="4"/>
        <v>0</v>
      </c>
    </row>
    <row r="32" spans="1:16" s="69" customFormat="1" hidden="1" outlineLevel="2" x14ac:dyDescent="0.45">
      <c r="A32" s="50" t="s">
        <v>91</v>
      </c>
      <c r="B32" s="48">
        <v>5000</v>
      </c>
      <c r="C32" s="138"/>
      <c r="D32" s="49">
        <v>1</v>
      </c>
      <c r="E32" s="48">
        <f t="shared" ref="E32:E38" si="5">B32*C32</f>
        <v>0</v>
      </c>
      <c r="F32" s="79">
        <f t="shared" ref="F32:F38" si="6">E32*0.85</f>
        <v>0</v>
      </c>
      <c r="G32" s="138">
        <f t="shared" ref="G32:G38" si="7">C32</f>
        <v>0</v>
      </c>
      <c r="H32" s="190"/>
      <c r="I32" s="295"/>
      <c r="J32" s="190">
        <f t="shared" si="4"/>
        <v>0</v>
      </c>
    </row>
    <row r="33" spans="1:16" s="69" customFormat="1" hidden="1" outlineLevel="1" x14ac:dyDescent="0.45">
      <c r="A33" s="50"/>
      <c r="B33" s="48"/>
      <c r="C33" s="138"/>
      <c r="D33" s="49">
        <v>1</v>
      </c>
      <c r="E33" s="48">
        <f t="shared" si="5"/>
        <v>0</v>
      </c>
      <c r="F33" s="79">
        <f t="shared" si="6"/>
        <v>0</v>
      </c>
      <c r="G33" s="138">
        <f t="shared" si="7"/>
        <v>0</v>
      </c>
      <c r="H33" s="190">
        <f t="shared" ref="H33:H38" si="8">(G33*B33*D33)*0.85</f>
        <v>0</v>
      </c>
      <c r="I33" s="295"/>
      <c r="J33" s="190">
        <f t="shared" si="4"/>
        <v>0</v>
      </c>
    </row>
    <row r="34" spans="1:16" s="69" customFormat="1" hidden="1" outlineLevel="1" x14ac:dyDescent="0.45">
      <c r="A34" s="46"/>
      <c r="B34" s="48"/>
      <c r="C34" s="138"/>
      <c r="D34" s="49">
        <v>4</v>
      </c>
      <c r="E34" s="48">
        <f t="shared" si="5"/>
        <v>0</v>
      </c>
      <c r="F34" s="79">
        <f t="shared" si="6"/>
        <v>0</v>
      </c>
      <c r="G34" s="138">
        <f t="shared" si="7"/>
        <v>0</v>
      </c>
      <c r="H34" s="190">
        <f t="shared" si="8"/>
        <v>0</v>
      </c>
      <c r="I34" s="295"/>
      <c r="J34" s="190">
        <f t="shared" si="4"/>
        <v>0</v>
      </c>
    </row>
    <row r="35" spans="1:16" s="69" customFormat="1" hidden="1" outlineLevel="1" x14ac:dyDescent="0.45">
      <c r="A35" s="50"/>
      <c r="B35" s="48"/>
      <c r="C35" s="138"/>
      <c r="D35" s="49">
        <v>5</v>
      </c>
      <c r="E35" s="48">
        <f t="shared" si="5"/>
        <v>0</v>
      </c>
      <c r="F35" s="79">
        <f t="shared" si="6"/>
        <v>0</v>
      </c>
      <c r="G35" s="138">
        <f t="shared" si="7"/>
        <v>0</v>
      </c>
      <c r="H35" s="190">
        <f t="shared" si="8"/>
        <v>0</v>
      </c>
      <c r="I35" s="295"/>
      <c r="J35" s="190">
        <f t="shared" si="4"/>
        <v>0</v>
      </c>
    </row>
    <row r="36" spans="1:16" s="69" customFormat="1" hidden="1" outlineLevel="1" x14ac:dyDescent="0.45">
      <c r="A36" s="50"/>
      <c r="B36" s="48"/>
      <c r="C36" s="138"/>
      <c r="D36" s="49">
        <v>6</v>
      </c>
      <c r="E36" s="48">
        <f t="shared" si="5"/>
        <v>0</v>
      </c>
      <c r="F36" s="79">
        <f t="shared" si="6"/>
        <v>0</v>
      </c>
      <c r="G36" s="138">
        <f t="shared" si="7"/>
        <v>0</v>
      </c>
      <c r="H36" s="190">
        <f t="shared" si="8"/>
        <v>0</v>
      </c>
      <c r="I36" s="295"/>
      <c r="J36" s="190">
        <f t="shared" si="4"/>
        <v>0</v>
      </c>
    </row>
    <row r="37" spans="1:16" s="69" customFormat="1" hidden="1" outlineLevel="1" x14ac:dyDescent="0.45">
      <c r="A37" s="50"/>
      <c r="B37" s="48"/>
      <c r="C37" s="138"/>
      <c r="D37" s="49">
        <v>7</v>
      </c>
      <c r="E37" s="48">
        <f t="shared" si="5"/>
        <v>0</v>
      </c>
      <c r="F37" s="79">
        <f t="shared" si="6"/>
        <v>0</v>
      </c>
      <c r="G37" s="138">
        <f t="shared" si="7"/>
        <v>0</v>
      </c>
      <c r="H37" s="190">
        <f t="shared" si="8"/>
        <v>0</v>
      </c>
      <c r="I37" s="295"/>
      <c r="J37" s="190">
        <f t="shared" si="4"/>
        <v>0</v>
      </c>
    </row>
    <row r="38" spans="1:16" hidden="1" outlineLevel="1" x14ac:dyDescent="0.45">
      <c r="A38" s="96"/>
      <c r="B38" s="97"/>
      <c r="C38" s="203"/>
      <c r="D38" s="49">
        <v>8</v>
      </c>
      <c r="E38" s="48">
        <f t="shared" si="5"/>
        <v>0</v>
      </c>
      <c r="F38" s="79">
        <f t="shared" si="6"/>
        <v>0</v>
      </c>
      <c r="G38" s="138">
        <f t="shared" si="7"/>
        <v>0</v>
      </c>
      <c r="H38" s="190">
        <f t="shared" si="8"/>
        <v>0</v>
      </c>
      <c r="J38" s="190">
        <f t="shared" si="4"/>
        <v>0</v>
      </c>
      <c r="K38" s="69"/>
      <c r="L38" s="69"/>
      <c r="M38" s="69"/>
      <c r="N38" s="69"/>
      <c r="O38" s="69"/>
      <c r="P38" s="69"/>
    </row>
    <row r="39" spans="1:16" ht="150" customHeight="1" collapsed="1" thickBot="1" x14ac:dyDescent="0.85">
      <c r="A39" s="151" t="s">
        <v>117</v>
      </c>
      <c r="B39" s="22" t="s">
        <v>1</v>
      </c>
      <c r="C39" s="202"/>
      <c r="D39" s="22"/>
      <c r="E39" s="13" t="s">
        <v>3</v>
      </c>
      <c r="F39" s="185" t="s">
        <v>177</v>
      </c>
      <c r="G39" s="114" t="s">
        <v>149</v>
      </c>
      <c r="H39" s="191"/>
      <c r="K39" s="422">
        <f>SUM(H40,H63,H76,H96,H125,H145)</f>
        <v>0</v>
      </c>
      <c r="L39" s="69"/>
      <c r="M39" s="69"/>
      <c r="N39" s="69"/>
      <c r="O39" s="69"/>
      <c r="P39" s="69"/>
    </row>
    <row r="40" spans="1:16" ht="21.75" thickBot="1" x14ac:dyDescent="0.5">
      <c r="A40" s="73">
        <f>SUM(E41:E48)</f>
        <v>0</v>
      </c>
      <c r="B40" s="75" t="s">
        <v>4</v>
      </c>
      <c r="C40" s="201" t="s">
        <v>5</v>
      </c>
      <c r="D40" s="75"/>
      <c r="E40" s="76">
        <f>SUM(E41:E48)</f>
        <v>0</v>
      </c>
      <c r="F40" s="115">
        <f>SUM(F41:F47)</f>
        <v>0</v>
      </c>
      <c r="G40" s="116" t="s">
        <v>150</v>
      </c>
      <c r="H40" s="189">
        <f>SUM(H41:H48)</f>
        <v>0</v>
      </c>
      <c r="K40" s="69"/>
      <c r="L40" s="69"/>
      <c r="M40" s="69"/>
      <c r="N40" s="69"/>
      <c r="O40" s="69"/>
      <c r="P40" s="69"/>
    </row>
    <row r="41" spans="1:16" x14ac:dyDescent="0.45">
      <c r="A41" s="152" t="s">
        <v>164</v>
      </c>
      <c r="B41" s="48">
        <v>8000</v>
      </c>
      <c r="C41" s="138"/>
      <c r="D41" s="49">
        <v>1</v>
      </c>
      <c r="E41" s="48">
        <f t="shared" ref="E41:E47" si="9">B41*C41</f>
        <v>0</v>
      </c>
      <c r="F41" s="79">
        <f t="shared" ref="F41:F46" si="10">E41</f>
        <v>0</v>
      </c>
      <c r="G41" s="138"/>
      <c r="J41" s="190">
        <f t="shared" ref="J41:J46" si="11">(G41*B41*D41)</f>
        <v>0</v>
      </c>
      <c r="K41" s="69"/>
      <c r="L41" s="69"/>
      <c r="M41" s="69"/>
      <c r="N41" s="69"/>
      <c r="O41" s="69"/>
      <c r="P41" s="69"/>
    </row>
    <row r="42" spans="1:16" s="69" customFormat="1" x14ac:dyDescent="0.45">
      <c r="A42" s="50" t="s">
        <v>115</v>
      </c>
      <c r="B42" s="48">
        <v>6000</v>
      </c>
      <c r="C42" s="138"/>
      <c r="D42" s="49">
        <v>1</v>
      </c>
      <c r="E42" s="48">
        <f t="shared" si="9"/>
        <v>0</v>
      </c>
      <c r="F42" s="79">
        <f t="shared" si="10"/>
        <v>0</v>
      </c>
      <c r="G42" s="138"/>
      <c r="I42" s="295"/>
      <c r="J42" s="190">
        <f>(G42*B42*D42)</f>
        <v>0</v>
      </c>
    </row>
    <row r="43" spans="1:16" s="69" customFormat="1" x14ac:dyDescent="0.45">
      <c r="A43" s="50" t="s">
        <v>279</v>
      </c>
      <c r="B43" s="48">
        <v>15000</v>
      </c>
      <c r="C43" s="138"/>
      <c r="D43" s="49">
        <v>1</v>
      </c>
      <c r="E43" s="48">
        <f t="shared" si="9"/>
        <v>0</v>
      </c>
      <c r="F43" s="79">
        <f t="shared" si="10"/>
        <v>0</v>
      </c>
      <c r="G43" s="138"/>
      <c r="I43" s="295"/>
      <c r="J43" s="190">
        <f>(G43*B43*D43)</f>
        <v>0</v>
      </c>
    </row>
    <row r="44" spans="1:16" s="69" customFormat="1" x14ac:dyDescent="0.45">
      <c r="A44" s="50" t="s">
        <v>278</v>
      </c>
      <c r="B44" s="48">
        <v>2000</v>
      </c>
      <c r="C44" s="138"/>
      <c r="D44" s="49">
        <v>1</v>
      </c>
      <c r="E44" s="48">
        <f t="shared" si="9"/>
        <v>0</v>
      </c>
      <c r="F44" s="79">
        <f t="shared" si="10"/>
        <v>0</v>
      </c>
      <c r="G44" s="138">
        <f>C44</f>
        <v>0</v>
      </c>
      <c r="I44" s="295"/>
      <c r="J44" s="190">
        <f>(G44*B44*D44)</f>
        <v>0</v>
      </c>
    </row>
    <row r="45" spans="1:16" ht="30" x14ac:dyDescent="0.45">
      <c r="A45" s="50" t="s">
        <v>318</v>
      </c>
      <c r="B45" s="48">
        <v>6000</v>
      </c>
      <c r="C45" s="138"/>
      <c r="D45" s="49">
        <v>1</v>
      </c>
      <c r="E45" s="48">
        <f t="shared" si="9"/>
        <v>0</v>
      </c>
      <c r="F45" s="79">
        <f t="shared" si="10"/>
        <v>0</v>
      </c>
      <c r="G45" s="138">
        <f>C45</f>
        <v>0</v>
      </c>
      <c r="J45" s="190">
        <f>(G45*B45*D45)</f>
        <v>0</v>
      </c>
    </row>
    <row r="46" spans="1:16" s="69" customFormat="1" ht="30" x14ac:dyDescent="0.45">
      <c r="A46" s="50" t="s">
        <v>227</v>
      </c>
      <c r="B46" s="48">
        <v>11000</v>
      </c>
      <c r="C46" s="138"/>
      <c r="D46" s="49">
        <v>1</v>
      </c>
      <c r="E46" s="48">
        <f t="shared" si="9"/>
        <v>0</v>
      </c>
      <c r="F46" s="79">
        <f t="shared" si="10"/>
        <v>0</v>
      </c>
      <c r="G46" s="138">
        <f t="shared" ref="G46:G47" si="12">C46</f>
        <v>0</v>
      </c>
      <c r="H46" s="190"/>
      <c r="I46" s="295"/>
      <c r="J46" s="190">
        <f t="shared" si="11"/>
        <v>0</v>
      </c>
    </row>
    <row r="47" spans="1:16" s="69" customFormat="1" hidden="1" outlineLevel="1" x14ac:dyDescent="0.45">
      <c r="A47" s="50"/>
      <c r="B47" s="48"/>
      <c r="C47" s="138"/>
      <c r="D47" s="49">
        <v>1</v>
      </c>
      <c r="E47" s="48">
        <f t="shared" si="9"/>
        <v>0</v>
      </c>
      <c r="F47" s="79">
        <f>E47*0.85</f>
        <v>0</v>
      </c>
      <c r="G47" s="138">
        <f t="shared" si="12"/>
        <v>0</v>
      </c>
      <c r="H47" s="190">
        <f>(G47*B47*D47)*0.85</f>
        <v>0</v>
      </c>
      <c r="I47" s="295"/>
      <c r="J47" s="112"/>
    </row>
    <row r="48" spans="1:16" s="69" customFormat="1" hidden="1" outlineLevel="1" x14ac:dyDescent="0.45">
      <c r="A48" s="50"/>
      <c r="B48" s="97"/>
      <c r="C48" s="203"/>
      <c r="D48" s="97"/>
      <c r="E48" s="97"/>
      <c r="F48" s="97"/>
      <c r="G48" s="107"/>
      <c r="H48" s="190">
        <f>(G48*B48*D48)*0.85</f>
        <v>0</v>
      </c>
      <c r="I48" s="295"/>
      <c r="J48" s="190">
        <f>(G48*B48*D48)</f>
        <v>0</v>
      </c>
    </row>
    <row r="49" spans="1:11" ht="56.25" hidden="1" outlineLevel="1" thickBot="1" x14ac:dyDescent="0.85">
      <c r="A49" s="113" t="s">
        <v>9</v>
      </c>
      <c r="B49" s="22" t="s">
        <v>1</v>
      </c>
      <c r="C49" s="202" t="s">
        <v>2</v>
      </c>
      <c r="D49" s="22" t="s">
        <v>6</v>
      </c>
      <c r="E49" s="13" t="s">
        <v>3</v>
      </c>
      <c r="F49" s="185" t="s">
        <v>177</v>
      </c>
      <c r="G49" s="114" t="s">
        <v>149</v>
      </c>
      <c r="H49" s="191"/>
      <c r="I49" s="296"/>
      <c r="J49" s="154"/>
    </row>
    <row r="50" spans="1:11" ht="21.75" hidden="1" outlineLevel="1" thickBot="1" x14ac:dyDescent="0.5">
      <c r="A50" s="73">
        <f>SUM(E51:E60)</f>
        <v>0</v>
      </c>
      <c r="B50" s="75" t="s">
        <v>4</v>
      </c>
      <c r="C50" s="201" t="s">
        <v>5</v>
      </c>
      <c r="D50" s="75"/>
      <c r="E50" s="76">
        <f>SUM(E51:E58)</f>
        <v>0</v>
      </c>
      <c r="F50" s="115">
        <f>SUM(F51:F60)</f>
        <v>0</v>
      </c>
      <c r="G50" s="116" t="s">
        <v>150</v>
      </c>
      <c r="H50" s="189">
        <f>SUM(H51:H60)</f>
        <v>0</v>
      </c>
    </row>
    <row r="51" spans="1:11" ht="30" hidden="1" outlineLevel="1" x14ac:dyDescent="0.45">
      <c r="A51" s="50" t="s">
        <v>256</v>
      </c>
      <c r="B51" s="48">
        <v>3000</v>
      </c>
      <c r="C51" s="226"/>
      <c r="D51" s="54">
        <v>1</v>
      </c>
      <c r="E51" s="53">
        <f t="shared" ref="E51:E57" si="13">B51*C51</f>
        <v>0</v>
      </c>
      <c r="F51" s="79">
        <f t="shared" ref="F51:F58" si="14">E51</f>
        <v>0</v>
      </c>
      <c r="G51" s="226">
        <f t="shared" ref="G51:G60" si="15">C51</f>
        <v>0</v>
      </c>
      <c r="H51" s="190"/>
      <c r="J51" s="190">
        <f t="shared" ref="J51:J60" si="16">(G51*B51*D51)</f>
        <v>0</v>
      </c>
    </row>
    <row r="52" spans="1:11" hidden="1" outlineLevel="1" x14ac:dyDescent="0.45">
      <c r="A52" s="50" t="s">
        <v>257</v>
      </c>
      <c r="B52" s="48">
        <v>900</v>
      </c>
      <c r="C52" s="156"/>
      <c r="D52" s="54">
        <v>1</v>
      </c>
      <c r="E52" s="53">
        <f t="shared" si="13"/>
        <v>0</v>
      </c>
      <c r="F52" s="79">
        <f t="shared" si="14"/>
        <v>0</v>
      </c>
      <c r="G52" s="158">
        <f t="shared" si="15"/>
        <v>0</v>
      </c>
      <c r="H52" s="190"/>
      <c r="J52" s="190">
        <f t="shared" si="16"/>
        <v>0</v>
      </c>
    </row>
    <row r="53" spans="1:11" hidden="1" outlineLevel="1" x14ac:dyDescent="0.45">
      <c r="A53" s="50" t="s">
        <v>215</v>
      </c>
      <c r="B53" s="48">
        <v>4000</v>
      </c>
      <c r="C53" s="156"/>
      <c r="D53" s="49">
        <v>1</v>
      </c>
      <c r="E53" s="53">
        <f t="shared" si="13"/>
        <v>0</v>
      </c>
      <c r="F53" s="79">
        <f t="shared" si="14"/>
        <v>0</v>
      </c>
      <c r="G53" s="158">
        <f t="shared" si="15"/>
        <v>0</v>
      </c>
      <c r="H53" s="190"/>
      <c r="J53" s="190">
        <f t="shared" si="16"/>
        <v>0</v>
      </c>
    </row>
    <row r="54" spans="1:11" s="69" customFormat="1" ht="30" hidden="1" customHeight="1" outlineLevel="1" x14ac:dyDescent="0.45">
      <c r="A54" s="50" t="s">
        <v>284</v>
      </c>
      <c r="B54" s="48">
        <v>3600</v>
      </c>
      <c r="C54" s="159"/>
      <c r="D54" s="49">
        <v>1</v>
      </c>
      <c r="E54" s="53">
        <f t="shared" si="13"/>
        <v>0</v>
      </c>
      <c r="F54" s="79">
        <f t="shared" si="14"/>
        <v>0</v>
      </c>
      <c r="G54" s="168">
        <f t="shared" si="15"/>
        <v>0</v>
      </c>
      <c r="H54" s="190"/>
      <c r="I54" s="295"/>
      <c r="J54" s="190">
        <f t="shared" si="16"/>
        <v>0</v>
      </c>
    </row>
    <row r="55" spans="1:11" s="69" customFormat="1" hidden="1" outlineLevel="1" x14ac:dyDescent="0.45">
      <c r="A55" s="50" t="s">
        <v>246</v>
      </c>
      <c r="B55" s="48">
        <v>13000</v>
      </c>
      <c r="C55" s="138"/>
      <c r="D55" s="49">
        <v>1</v>
      </c>
      <c r="E55" s="53">
        <f>B55*C55</f>
        <v>0</v>
      </c>
      <c r="F55" s="79">
        <f t="shared" si="14"/>
        <v>0</v>
      </c>
      <c r="G55" s="138">
        <f>C55</f>
        <v>0</v>
      </c>
      <c r="H55" s="190"/>
      <c r="I55" s="295"/>
      <c r="J55" s="190">
        <f t="shared" si="16"/>
        <v>0</v>
      </c>
    </row>
    <row r="56" spans="1:11" s="69" customFormat="1" ht="30" hidden="1" outlineLevel="1" x14ac:dyDescent="0.45">
      <c r="A56" s="50" t="s">
        <v>225</v>
      </c>
      <c r="B56" s="48">
        <v>3600</v>
      </c>
      <c r="C56" s="156"/>
      <c r="D56" s="49">
        <v>1</v>
      </c>
      <c r="E56" s="53">
        <f t="shared" si="13"/>
        <v>0</v>
      </c>
      <c r="F56" s="79">
        <f t="shared" si="14"/>
        <v>0</v>
      </c>
      <c r="G56" s="156">
        <f t="shared" si="15"/>
        <v>0</v>
      </c>
      <c r="H56" s="190"/>
      <c r="I56" s="295"/>
      <c r="J56" s="190">
        <f t="shared" si="16"/>
        <v>0</v>
      </c>
    </row>
    <row r="57" spans="1:11" s="69" customFormat="1" hidden="1" outlineLevel="1" x14ac:dyDescent="0.45">
      <c r="A57" s="50" t="s">
        <v>285</v>
      </c>
      <c r="B57" s="48">
        <v>4000</v>
      </c>
      <c r="C57" s="156"/>
      <c r="D57" s="49">
        <v>1</v>
      </c>
      <c r="E57" s="53">
        <f t="shared" si="13"/>
        <v>0</v>
      </c>
      <c r="F57" s="79">
        <f t="shared" si="14"/>
        <v>0</v>
      </c>
      <c r="G57" s="156">
        <f t="shared" si="15"/>
        <v>0</v>
      </c>
      <c r="H57" s="190"/>
      <c r="I57" s="295"/>
      <c r="J57" s="190">
        <f t="shared" si="16"/>
        <v>0</v>
      </c>
      <c r="K57" s="153"/>
    </row>
    <row r="58" spans="1:11" s="69" customFormat="1" hidden="1" outlineLevel="1" x14ac:dyDescent="0.45">
      <c r="A58" s="50" t="s">
        <v>71</v>
      </c>
      <c r="B58" s="48">
        <v>4200</v>
      </c>
      <c r="C58" s="196"/>
      <c r="D58" s="49">
        <v>1</v>
      </c>
      <c r="E58" s="53">
        <f>B58*C58*D58</f>
        <v>0</v>
      </c>
      <c r="F58" s="79">
        <f t="shared" si="14"/>
        <v>0</v>
      </c>
      <c r="G58" s="158">
        <f t="shared" si="15"/>
        <v>0</v>
      </c>
      <c r="H58" s="190"/>
      <c r="I58" s="295"/>
      <c r="J58" s="190">
        <f t="shared" si="16"/>
        <v>0</v>
      </c>
    </row>
    <row r="59" spans="1:11" s="69" customFormat="1" hidden="1" outlineLevel="1" x14ac:dyDescent="0.45">
      <c r="A59" s="50" t="s">
        <v>248</v>
      </c>
      <c r="B59" s="48">
        <v>33000</v>
      </c>
      <c r="C59" s="155"/>
      <c r="D59" s="49">
        <v>1</v>
      </c>
      <c r="E59" s="53">
        <f>B59*C59*D59</f>
        <v>0</v>
      </c>
      <c r="F59" s="79">
        <f>E59*0.85</f>
        <v>0</v>
      </c>
      <c r="G59" s="155">
        <f t="shared" si="15"/>
        <v>0</v>
      </c>
      <c r="H59" s="190">
        <f>(G59*B59*D59)*0.85</f>
        <v>0</v>
      </c>
      <c r="I59" s="295"/>
      <c r="J59" s="190">
        <f t="shared" si="16"/>
        <v>0</v>
      </c>
    </row>
    <row r="60" spans="1:11" s="69" customFormat="1" hidden="1" outlineLevel="1" x14ac:dyDescent="0.45">
      <c r="A60" s="50"/>
      <c r="B60" s="48"/>
      <c r="C60" s="155"/>
      <c r="D60" s="49">
        <v>1</v>
      </c>
      <c r="E60" s="53">
        <f>B60*C60*D60</f>
        <v>0</v>
      </c>
      <c r="F60" s="79">
        <f>E60*0.85</f>
        <v>0</v>
      </c>
      <c r="G60" s="155">
        <f t="shared" si="15"/>
        <v>0</v>
      </c>
      <c r="H60" s="190">
        <f>(G60*B60*D60)*0.85</f>
        <v>0</v>
      </c>
      <c r="I60" s="295"/>
      <c r="J60" s="190">
        <f t="shared" si="16"/>
        <v>0</v>
      </c>
    </row>
    <row r="61" spans="1:11" s="69" customFormat="1" hidden="1" outlineLevel="1" x14ac:dyDescent="0.45">
      <c r="A61" s="157"/>
      <c r="C61" s="107"/>
      <c r="G61" s="107"/>
      <c r="H61" s="192"/>
      <c r="I61" s="295"/>
      <c r="J61" s="190">
        <f>(G61*B61*D61)*0.85</f>
        <v>0</v>
      </c>
    </row>
    <row r="62" spans="1:11" ht="43.15" collapsed="1" thickBot="1" x14ac:dyDescent="0.85">
      <c r="A62" s="222" t="s">
        <v>268</v>
      </c>
      <c r="B62" s="22" t="s">
        <v>1</v>
      </c>
      <c r="C62" s="202" t="s">
        <v>2</v>
      </c>
      <c r="D62" s="22" t="s">
        <v>6</v>
      </c>
      <c r="E62" s="13" t="s">
        <v>3</v>
      </c>
      <c r="F62" s="185" t="s">
        <v>177</v>
      </c>
      <c r="G62" s="114" t="s">
        <v>149</v>
      </c>
      <c r="H62" s="191"/>
      <c r="I62" s="296"/>
      <c r="J62" s="154"/>
    </row>
    <row r="63" spans="1:11" ht="21.75" thickBot="1" x14ac:dyDescent="0.5">
      <c r="A63" s="73">
        <f>SUM(E64:E74)</f>
        <v>590413</v>
      </c>
      <c r="B63" s="75" t="s">
        <v>4</v>
      </c>
      <c r="C63" s="201" t="s">
        <v>5</v>
      </c>
      <c r="D63" s="75"/>
      <c r="E63" s="76">
        <f>SUM(E64:E74)</f>
        <v>590413</v>
      </c>
      <c r="F63" s="115">
        <f>SUM(F64:F74)</f>
        <v>590413</v>
      </c>
      <c r="G63" s="116" t="s">
        <v>150</v>
      </c>
      <c r="H63" s="189"/>
      <c r="K63" s="436"/>
    </row>
    <row r="64" spans="1:11" s="398" customFormat="1" x14ac:dyDescent="0.45">
      <c r="A64" s="384" t="s">
        <v>269</v>
      </c>
      <c r="B64" s="385">
        <v>9000</v>
      </c>
      <c r="C64" s="415">
        <v>15.27</v>
      </c>
      <c r="D64" s="394">
        <v>1</v>
      </c>
      <c r="E64" s="387">
        <f>C64*B64</f>
        <v>137430</v>
      </c>
      <c r="F64" s="395">
        <f t="shared" ref="F64:F72" si="17">E64</f>
        <v>137430</v>
      </c>
      <c r="G64" s="396">
        <f t="shared" ref="G64:G72" si="18">C64</f>
        <v>15.27</v>
      </c>
      <c r="I64" s="397"/>
      <c r="J64" s="190">
        <f t="shared" ref="J64:J74" si="19">(G64*B64*D64)</f>
        <v>137430</v>
      </c>
    </row>
    <row r="65" spans="1:11" s="398" customFormat="1" x14ac:dyDescent="0.45">
      <c r="A65" s="384" t="s">
        <v>272</v>
      </c>
      <c r="B65" s="385">
        <v>3000</v>
      </c>
      <c r="C65" s="396">
        <f>C64</f>
        <v>15.27</v>
      </c>
      <c r="D65" s="394">
        <v>1</v>
      </c>
      <c r="E65" s="387">
        <f t="shared" ref="E65:E71" si="20">B65*C65</f>
        <v>45810</v>
      </c>
      <c r="F65" s="395">
        <f>E65</f>
        <v>45810</v>
      </c>
      <c r="G65" s="399">
        <f t="shared" si="18"/>
        <v>15.27</v>
      </c>
      <c r="I65" s="397"/>
      <c r="J65" s="190">
        <f t="shared" si="19"/>
        <v>45810</v>
      </c>
    </row>
    <row r="66" spans="1:11" s="398" customFormat="1" x14ac:dyDescent="0.45">
      <c r="A66" s="384" t="s">
        <v>270</v>
      </c>
      <c r="B66" s="385">
        <v>2200</v>
      </c>
      <c r="C66" s="396">
        <f>C64</f>
        <v>15.27</v>
      </c>
      <c r="D66" s="394">
        <v>1</v>
      </c>
      <c r="E66" s="387">
        <f t="shared" si="20"/>
        <v>33594</v>
      </c>
      <c r="F66" s="395">
        <f t="shared" si="17"/>
        <v>33594</v>
      </c>
      <c r="G66" s="396">
        <f t="shared" si="18"/>
        <v>15.27</v>
      </c>
      <c r="I66" s="397"/>
      <c r="J66" s="190">
        <f t="shared" si="19"/>
        <v>33594</v>
      </c>
    </row>
    <row r="67" spans="1:11" s="398" customFormat="1" x14ac:dyDescent="0.45">
      <c r="A67" s="384" t="s">
        <v>271</v>
      </c>
      <c r="B67" s="385">
        <v>4500</v>
      </c>
      <c r="C67" s="396">
        <f>C64</f>
        <v>15.27</v>
      </c>
      <c r="D67" s="394">
        <v>1</v>
      </c>
      <c r="E67" s="387">
        <f t="shared" si="20"/>
        <v>68715</v>
      </c>
      <c r="F67" s="395">
        <f t="shared" si="17"/>
        <v>68715</v>
      </c>
      <c r="G67" s="396">
        <f t="shared" si="18"/>
        <v>15.27</v>
      </c>
      <c r="I67" s="397"/>
      <c r="J67" s="190">
        <f t="shared" si="19"/>
        <v>68715</v>
      </c>
    </row>
    <row r="68" spans="1:11" s="398" customFormat="1" x14ac:dyDescent="0.45">
      <c r="A68" s="384" t="s">
        <v>329</v>
      </c>
      <c r="B68" s="385">
        <v>11000</v>
      </c>
      <c r="C68" s="434">
        <v>4</v>
      </c>
      <c r="D68" s="400">
        <v>1</v>
      </c>
      <c r="E68" s="387">
        <f t="shared" si="20"/>
        <v>44000</v>
      </c>
      <c r="F68" s="395">
        <f t="shared" si="17"/>
        <v>44000</v>
      </c>
      <c r="G68" s="430">
        <f t="shared" si="18"/>
        <v>4</v>
      </c>
      <c r="I68" s="397"/>
      <c r="J68" s="190">
        <f t="shared" si="19"/>
        <v>44000</v>
      </c>
    </row>
    <row r="69" spans="1:11" s="403" customFormat="1" ht="45" x14ac:dyDescent="0.45">
      <c r="A69" s="384" t="s">
        <v>298</v>
      </c>
      <c r="B69" s="385">
        <v>3000</v>
      </c>
      <c r="C69" s="402">
        <v>9</v>
      </c>
      <c r="D69" s="405">
        <v>1</v>
      </c>
      <c r="E69" s="387">
        <f t="shared" si="20"/>
        <v>27000</v>
      </c>
      <c r="F69" s="395">
        <f t="shared" si="17"/>
        <v>27000</v>
      </c>
      <c r="G69" s="402">
        <f>C69</f>
        <v>9</v>
      </c>
      <c r="I69" s="397"/>
      <c r="J69" s="190">
        <f t="shared" si="19"/>
        <v>27000</v>
      </c>
    </row>
    <row r="70" spans="1:11" s="403" customFormat="1" x14ac:dyDescent="0.45">
      <c r="A70" s="384" t="s">
        <v>311</v>
      </c>
      <c r="B70" s="385">
        <v>3000</v>
      </c>
      <c r="C70" s="434">
        <v>4</v>
      </c>
      <c r="D70" s="400">
        <v>1</v>
      </c>
      <c r="E70" s="387">
        <f t="shared" ref="E70" si="21">B70*C70</f>
        <v>12000</v>
      </c>
      <c r="F70" s="395">
        <f t="shared" ref="F70" si="22">E70</f>
        <v>12000</v>
      </c>
      <c r="G70" s="401">
        <f t="shared" ref="G70" si="23">C70</f>
        <v>4</v>
      </c>
      <c r="I70" s="397"/>
      <c r="J70" s="190">
        <f t="shared" si="19"/>
        <v>12000</v>
      </c>
    </row>
    <row r="71" spans="1:11" s="403" customFormat="1" ht="45" x14ac:dyDescent="0.45">
      <c r="A71" s="384" t="s">
        <v>328</v>
      </c>
      <c r="B71" s="385">
        <f>90000*1.7</f>
        <v>153000</v>
      </c>
      <c r="C71" s="404">
        <v>1</v>
      </c>
      <c r="D71" s="400">
        <v>1</v>
      </c>
      <c r="E71" s="387">
        <f t="shared" si="20"/>
        <v>153000</v>
      </c>
      <c r="F71" s="395">
        <f t="shared" si="17"/>
        <v>153000</v>
      </c>
      <c r="G71" s="404">
        <f t="shared" si="18"/>
        <v>1</v>
      </c>
      <c r="I71" s="397"/>
      <c r="J71" s="190">
        <f t="shared" si="19"/>
        <v>153000</v>
      </c>
    </row>
    <row r="72" spans="1:11" s="403" customFormat="1" x14ac:dyDescent="0.45">
      <c r="A72" s="384" t="s">
        <v>297</v>
      </c>
      <c r="B72" s="385">
        <v>8000</v>
      </c>
      <c r="C72" s="404">
        <v>1</v>
      </c>
      <c r="D72" s="405">
        <v>2</v>
      </c>
      <c r="E72" s="387">
        <f>B72*C72*D72</f>
        <v>16000</v>
      </c>
      <c r="F72" s="395">
        <f t="shared" si="17"/>
        <v>16000</v>
      </c>
      <c r="G72" s="404">
        <f t="shared" si="18"/>
        <v>1</v>
      </c>
      <c r="I72" s="397"/>
      <c r="J72" s="190">
        <f t="shared" si="19"/>
        <v>16000</v>
      </c>
    </row>
    <row r="73" spans="1:11" s="403" customFormat="1" ht="54" customHeight="1" x14ac:dyDescent="0.45">
      <c r="A73" s="384" t="s">
        <v>307</v>
      </c>
      <c r="B73" s="385">
        <v>3200</v>
      </c>
      <c r="C73" s="399">
        <f>C64</f>
        <v>15.27</v>
      </c>
      <c r="D73" s="405">
        <v>1</v>
      </c>
      <c r="E73" s="387">
        <f t="shared" ref="E73:E74" si="24">B73*C73</f>
        <v>48864</v>
      </c>
      <c r="F73" s="395">
        <f t="shared" ref="F73:F74" si="25">E73</f>
        <v>48864</v>
      </c>
      <c r="G73" s="399">
        <f t="shared" ref="G73:G74" si="26">C73</f>
        <v>15.27</v>
      </c>
      <c r="I73" s="397"/>
      <c r="J73" s="190">
        <f t="shared" si="19"/>
        <v>48864</v>
      </c>
    </row>
    <row r="74" spans="1:11" s="398" customFormat="1" x14ac:dyDescent="0.45">
      <c r="A74" s="384" t="s">
        <v>315</v>
      </c>
      <c r="B74" s="385">
        <v>2000</v>
      </c>
      <c r="C74" s="434">
        <v>2</v>
      </c>
      <c r="D74" s="394">
        <v>1</v>
      </c>
      <c r="E74" s="387">
        <f t="shared" si="24"/>
        <v>4000</v>
      </c>
      <c r="F74" s="395">
        <f t="shared" si="25"/>
        <v>4000</v>
      </c>
      <c r="G74" s="401">
        <f t="shared" si="26"/>
        <v>2</v>
      </c>
      <c r="I74" s="397"/>
      <c r="J74" s="190">
        <f t="shared" si="19"/>
        <v>4000</v>
      </c>
    </row>
    <row r="75" spans="1:11" ht="106.15" collapsed="1" thickBot="1" x14ac:dyDescent="0.85">
      <c r="A75" s="222" t="s">
        <v>281</v>
      </c>
      <c r="B75" s="22" t="s">
        <v>1</v>
      </c>
      <c r="C75" s="202" t="s">
        <v>2</v>
      </c>
      <c r="D75" s="22"/>
      <c r="E75" s="13" t="s">
        <v>3</v>
      </c>
      <c r="F75" s="185" t="s">
        <v>177</v>
      </c>
      <c r="G75" s="114" t="s">
        <v>149</v>
      </c>
      <c r="I75" s="296"/>
      <c r="J75" s="154"/>
    </row>
    <row r="76" spans="1:11" ht="21.75" thickBot="1" x14ac:dyDescent="0.5">
      <c r="A76" s="73">
        <f>SUM(E77:E92)</f>
        <v>0</v>
      </c>
      <c r="B76" s="75" t="s">
        <v>4</v>
      </c>
      <c r="C76" s="201" t="s">
        <v>5</v>
      </c>
      <c r="D76" s="75"/>
      <c r="E76" s="76">
        <f>SUM(E77:E84)</f>
        <v>0</v>
      </c>
      <c r="F76" s="115">
        <f>SUM(F77:F94)</f>
        <v>0</v>
      </c>
      <c r="G76" s="116" t="s">
        <v>150</v>
      </c>
      <c r="H76" s="189">
        <f>SUM(H77:H84)</f>
        <v>0</v>
      </c>
    </row>
    <row r="77" spans="1:11" outlineLevel="1" x14ac:dyDescent="0.45">
      <c r="A77" s="52" t="s">
        <v>219</v>
      </c>
      <c r="B77" s="53">
        <v>7000</v>
      </c>
      <c r="C77" s="158"/>
      <c r="D77" s="54">
        <v>1</v>
      </c>
      <c r="E77" s="53">
        <f t="shared" ref="E77:E81" si="27">B77*C77</f>
        <v>0</v>
      </c>
      <c r="F77" s="79">
        <f>E77</f>
        <v>0</v>
      </c>
      <c r="G77" s="131">
        <f t="shared" ref="G77:G82" si="28">C77</f>
        <v>0</v>
      </c>
      <c r="H77" s="190"/>
      <c r="J77" s="190">
        <f t="shared" ref="J77:J94" si="29">(G77*B77*D77)</f>
        <v>0</v>
      </c>
    </row>
    <row r="78" spans="1:11" ht="30" outlineLevel="1" x14ac:dyDescent="0.45">
      <c r="A78" s="50" t="s">
        <v>258</v>
      </c>
      <c r="B78" s="53">
        <v>7000</v>
      </c>
      <c r="C78" s="159"/>
      <c r="D78" s="54">
        <v>1</v>
      </c>
      <c r="E78" s="53">
        <f t="shared" si="27"/>
        <v>0</v>
      </c>
      <c r="F78" s="79">
        <f t="shared" ref="F78:F83" si="30">E78</f>
        <v>0</v>
      </c>
      <c r="G78" s="170">
        <f t="shared" si="28"/>
        <v>0</v>
      </c>
      <c r="H78" s="190"/>
      <c r="J78" s="190">
        <f t="shared" si="29"/>
        <v>0</v>
      </c>
      <c r="K78" s="111"/>
    </row>
    <row r="79" spans="1:11" outlineLevel="1" x14ac:dyDescent="0.45">
      <c r="A79" s="50" t="s">
        <v>292</v>
      </c>
      <c r="B79" s="53">
        <v>7000</v>
      </c>
      <c r="C79" s="131"/>
      <c r="D79" s="54">
        <v>1</v>
      </c>
      <c r="E79" s="48">
        <f>B79*C79</f>
        <v>0</v>
      </c>
      <c r="F79" s="79">
        <f t="shared" si="30"/>
        <v>0</v>
      </c>
      <c r="G79" s="131">
        <f t="shared" si="28"/>
        <v>0</v>
      </c>
      <c r="H79" s="190"/>
      <c r="J79" s="190">
        <f>(G79*B79*D79)</f>
        <v>0</v>
      </c>
    </row>
    <row r="80" spans="1:11" outlineLevel="1" x14ac:dyDescent="0.45">
      <c r="A80" s="50" t="s">
        <v>180</v>
      </c>
      <c r="B80" s="48">
        <v>550</v>
      </c>
      <c r="C80" s="131"/>
      <c r="D80" s="54">
        <v>1</v>
      </c>
      <c r="E80" s="48">
        <f>B80*C80</f>
        <v>0</v>
      </c>
      <c r="F80" s="79">
        <f t="shared" si="30"/>
        <v>0</v>
      </c>
      <c r="G80" s="131">
        <f>C80</f>
        <v>0</v>
      </c>
      <c r="H80" s="190"/>
      <c r="J80" s="190">
        <f>(G80*B80*D80)</f>
        <v>0</v>
      </c>
    </row>
    <row r="81" spans="1:10" outlineLevel="1" x14ac:dyDescent="0.45">
      <c r="A81" s="50"/>
      <c r="B81" s="53"/>
      <c r="C81" s="131"/>
      <c r="D81" s="54">
        <v>1</v>
      </c>
      <c r="E81" s="48">
        <f t="shared" si="27"/>
        <v>0</v>
      </c>
      <c r="F81" s="79">
        <f t="shared" si="30"/>
        <v>0</v>
      </c>
      <c r="G81" s="131">
        <f t="shared" si="28"/>
        <v>0</v>
      </c>
      <c r="H81" s="190"/>
      <c r="J81" s="190">
        <f t="shared" si="29"/>
        <v>0</v>
      </c>
    </row>
    <row r="82" spans="1:10" outlineLevel="1" x14ac:dyDescent="0.45">
      <c r="A82" s="50" t="s">
        <v>293</v>
      </c>
      <c r="B82" s="47">
        <v>5000</v>
      </c>
      <c r="C82" s="131"/>
      <c r="D82" s="54">
        <v>1</v>
      </c>
      <c r="E82" s="48">
        <f>B82*C82</f>
        <v>0</v>
      </c>
      <c r="F82" s="79">
        <f t="shared" si="30"/>
        <v>0</v>
      </c>
      <c r="G82" s="131">
        <f t="shared" si="28"/>
        <v>0</v>
      </c>
      <c r="H82" s="190"/>
      <c r="J82" s="190"/>
    </row>
    <row r="83" spans="1:10" s="111" customFormat="1" ht="30" x14ac:dyDescent="0.45">
      <c r="A83" s="416" t="s">
        <v>322</v>
      </c>
      <c r="B83" s="48">
        <v>10000</v>
      </c>
      <c r="C83" s="211"/>
      <c r="D83" s="54">
        <v>1</v>
      </c>
      <c r="E83" s="48">
        <f>B83*C83</f>
        <v>0</v>
      </c>
      <c r="F83" s="79">
        <f t="shared" si="30"/>
        <v>0</v>
      </c>
      <c r="G83" s="211">
        <f>C83</f>
        <v>0</v>
      </c>
      <c r="H83" s="190"/>
      <c r="I83" s="295"/>
      <c r="J83" s="190">
        <f t="shared" si="29"/>
        <v>0</v>
      </c>
    </row>
    <row r="84" spans="1:10" x14ac:dyDescent="0.45">
      <c r="A84" s="416" t="s">
        <v>313</v>
      </c>
      <c r="B84" s="48">
        <v>4000</v>
      </c>
      <c r="C84" s="211"/>
      <c r="D84" s="54">
        <v>1</v>
      </c>
      <c r="E84" s="48">
        <f>B84*C84</f>
        <v>0</v>
      </c>
      <c r="F84" s="79">
        <f t="shared" ref="F84" si="31">E84</f>
        <v>0</v>
      </c>
      <c r="G84" s="211">
        <f t="shared" ref="G84" si="32">C84</f>
        <v>0</v>
      </c>
      <c r="J84" s="190">
        <f>(G84*B84*D84)</f>
        <v>0</v>
      </c>
    </row>
    <row r="85" spans="1:10" hidden="1" outlineLevel="1" x14ac:dyDescent="0.45">
      <c r="A85" s="160" t="s">
        <v>102</v>
      </c>
      <c r="B85" s="161"/>
      <c r="C85" s="204"/>
      <c r="D85" s="162"/>
      <c r="E85" s="51"/>
      <c r="F85" s="84"/>
      <c r="G85" s="149"/>
      <c r="H85" s="192"/>
      <c r="I85" s="296"/>
      <c r="J85" s="190">
        <f t="shared" si="29"/>
        <v>0</v>
      </c>
    </row>
    <row r="86" spans="1:10" hidden="1" outlineLevel="1" x14ac:dyDescent="0.45">
      <c r="A86" s="152"/>
      <c r="B86" s="51"/>
      <c r="C86" s="205"/>
      <c r="D86" s="162"/>
      <c r="E86" s="51"/>
      <c r="F86" s="84"/>
      <c r="G86" s="149"/>
      <c r="H86" s="192"/>
      <c r="I86" s="296"/>
      <c r="J86" s="190">
        <f t="shared" si="29"/>
        <v>0</v>
      </c>
    </row>
    <row r="87" spans="1:10" hidden="1" outlineLevel="1" x14ac:dyDescent="0.45">
      <c r="A87" s="152"/>
      <c r="B87" s="51"/>
      <c r="C87" s="205"/>
      <c r="D87" s="162"/>
      <c r="E87" s="51"/>
      <c r="F87" s="84"/>
      <c r="G87" s="149"/>
      <c r="H87" s="192"/>
      <c r="I87" s="296"/>
      <c r="J87" s="190">
        <f t="shared" si="29"/>
        <v>0</v>
      </c>
    </row>
    <row r="88" spans="1:10" hidden="1" outlineLevel="1" x14ac:dyDescent="0.45">
      <c r="A88" s="152"/>
      <c r="B88" s="51"/>
      <c r="C88" s="205"/>
      <c r="D88" s="162"/>
      <c r="E88" s="51"/>
      <c r="F88" s="84"/>
      <c r="G88" s="149"/>
      <c r="H88" s="192"/>
      <c r="I88" s="296"/>
      <c r="J88" s="190">
        <f t="shared" si="29"/>
        <v>0</v>
      </c>
    </row>
    <row r="89" spans="1:10" hidden="1" outlineLevel="1" x14ac:dyDescent="0.45">
      <c r="A89" s="152"/>
      <c r="B89" s="51"/>
      <c r="C89" s="205"/>
      <c r="D89" s="162"/>
      <c r="E89" s="51"/>
      <c r="F89" s="84"/>
      <c r="G89" s="149"/>
      <c r="H89" s="192"/>
      <c r="I89" s="296"/>
      <c r="J89" s="190">
        <f t="shared" si="29"/>
        <v>0</v>
      </c>
    </row>
    <row r="90" spans="1:10" hidden="1" outlineLevel="1" x14ac:dyDescent="0.45">
      <c r="A90" s="152"/>
      <c r="B90" s="51"/>
      <c r="C90" s="205"/>
      <c r="D90" s="162"/>
      <c r="E90" s="51"/>
      <c r="F90" s="84"/>
      <c r="G90" s="149"/>
      <c r="H90" s="192"/>
      <c r="I90" s="296"/>
      <c r="J90" s="190">
        <f t="shared" si="29"/>
        <v>0</v>
      </c>
    </row>
    <row r="91" spans="1:10" hidden="1" outlineLevel="1" x14ac:dyDescent="0.45">
      <c r="A91" s="152"/>
      <c r="B91" s="51"/>
      <c r="C91" s="205"/>
      <c r="D91" s="162"/>
      <c r="E91" s="51"/>
      <c r="F91" s="84"/>
      <c r="G91" s="149"/>
      <c r="H91" s="192"/>
      <c r="I91" s="296"/>
      <c r="J91" s="190">
        <f t="shared" si="29"/>
        <v>0</v>
      </c>
    </row>
    <row r="92" spans="1:10" hidden="1" outlineLevel="1" x14ac:dyDescent="0.45">
      <c r="A92" s="152"/>
      <c r="B92" s="51"/>
      <c r="C92" s="205"/>
      <c r="D92" s="162"/>
      <c r="E92" s="51"/>
      <c r="F92" s="84"/>
      <c r="G92" s="149"/>
      <c r="H92" s="192"/>
      <c r="I92" s="296"/>
      <c r="J92" s="190">
        <f t="shared" si="29"/>
        <v>0</v>
      </c>
    </row>
    <row r="93" spans="1:10" hidden="1" outlineLevel="1" x14ac:dyDescent="0.45">
      <c r="B93" s="51"/>
      <c r="C93" s="205"/>
      <c r="D93" s="162"/>
      <c r="J93" s="190">
        <f t="shared" si="29"/>
        <v>0</v>
      </c>
    </row>
    <row r="94" spans="1:10" hidden="1" outlineLevel="1" x14ac:dyDescent="0.45">
      <c r="B94" s="51"/>
      <c r="C94" s="205"/>
      <c r="D94" s="162"/>
      <c r="J94" s="190">
        <f t="shared" si="29"/>
        <v>0</v>
      </c>
    </row>
    <row r="95" spans="1:10" ht="181.15" collapsed="1" thickBot="1" x14ac:dyDescent="0.85">
      <c r="A95" s="222" t="s">
        <v>163</v>
      </c>
      <c r="B95" s="22" t="s">
        <v>1</v>
      </c>
      <c r="C95" s="202" t="s">
        <v>2</v>
      </c>
      <c r="D95" s="163" t="s">
        <v>6</v>
      </c>
      <c r="E95" s="13" t="s">
        <v>3</v>
      </c>
      <c r="F95" s="185" t="s">
        <v>177</v>
      </c>
      <c r="G95" s="114" t="s">
        <v>149</v>
      </c>
    </row>
    <row r="96" spans="1:10" ht="21.75" thickBot="1" x14ac:dyDescent="0.5">
      <c r="A96" s="92">
        <f>SUM(E97:E107)</f>
        <v>0</v>
      </c>
      <c r="B96" s="93" t="s">
        <v>4</v>
      </c>
      <c r="C96" s="206" t="s">
        <v>5</v>
      </c>
      <c r="D96" s="93"/>
      <c r="E96" s="94">
        <f>SUM(E97:E101)</f>
        <v>0</v>
      </c>
      <c r="F96" s="239">
        <f>SUM(F97:F104)</f>
        <v>0</v>
      </c>
      <c r="G96" s="116" t="s">
        <v>150</v>
      </c>
      <c r="H96" s="189">
        <f>SUM(H97:H103)</f>
        <v>0</v>
      </c>
    </row>
    <row r="97" spans="1:10" s="111" customFormat="1" x14ac:dyDescent="0.45">
      <c r="A97" s="50" t="s">
        <v>280</v>
      </c>
      <c r="B97" s="48">
        <v>350</v>
      </c>
      <c r="C97" s="131">
        <f>C84+G83</f>
        <v>0</v>
      </c>
      <c r="D97" s="368">
        <v>3</v>
      </c>
      <c r="E97" s="48">
        <f t="shared" ref="E97:E100" si="33">B97*C97*D97</f>
        <v>0</v>
      </c>
      <c r="F97" s="79">
        <f>E97</f>
        <v>0</v>
      </c>
      <c r="G97" s="131">
        <f>C97</f>
        <v>0</v>
      </c>
      <c r="H97" s="190"/>
      <c r="I97" s="295"/>
      <c r="J97" s="190">
        <f>(G97*B97*D97)</f>
        <v>0</v>
      </c>
    </row>
    <row r="98" spans="1:10" x14ac:dyDescent="0.45">
      <c r="A98" s="50" t="s">
        <v>166</v>
      </c>
      <c r="B98" s="48">
        <v>150</v>
      </c>
      <c r="C98" s="211">
        <f>C97</f>
        <v>0</v>
      </c>
      <c r="D98" s="99">
        <v>2</v>
      </c>
      <c r="E98" s="48">
        <f t="shared" si="33"/>
        <v>0</v>
      </c>
      <c r="F98" s="79">
        <f t="shared" ref="F98:F102" si="34">E98</f>
        <v>0</v>
      </c>
      <c r="G98" s="131">
        <f t="shared" ref="G98:G101" si="35">C98</f>
        <v>0</v>
      </c>
      <c r="H98" s="190"/>
      <c r="J98" s="190">
        <f t="shared" ref="J98:J102" si="36">(G98*B98*D98)</f>
        <v>0</v>
      </c>
    </row>
    <row r="99" spans="1:10" x14ac:dyDescent="0.45">
      <c r="A99" s="50" t="s">
        <v>93</v>
      </c>
      <c r="B99" s="48">
        <v>360</v>
      </c>
      <c r="C99" s="211">
        <f>C97</f>
        <v>0</v>
      </c>
      <c r="D99" s="368">
        <v>3</v>
      </c>
      <c r="E99" s="48">
        <f>B99*C99*D99</f>
        <v>0</v>
      </c>
      <c r="F99" s="79">
        <f t="shared" si="34"/>
        <v>0</v>
      </c>
      <c r="G99" s="131">
        <f t="shared" si="35"/>
        <v>0</v>
      </c>
      <c r="H99" s="190"/>
      <c r="J99" s="190">
        <f t="shared" si="36"/>
        <v>0</v>
      </c>
    </row>
    <row r="100" spans="1:10" ht="30" x14ac:dyDescent="0.45">
      <c r="A100" s="50" t="s">
        <v>262</v>
      </c>
      <c r="B100" s="48">
        <v>400</v>
      </c>
      <c r="C100" s="211">
        <f>C97</f>
        <v>0</v>
      </c>
      <c r="D100" s="99">
        <v>1</v>
      </c>
      <c r="E100" s="48">
        <f t="shared" si="33"/>
        <v>0</v>
      </c>
      <c r="F100" s="79">
        <f t="shared" si="34"/>
        <v>0</v>
      </c>
      <c r="G100" s="131">
        <f t="shared" si="35"/>
        <v>0</v>
      </c>
      <c r="H100" s="190"/>
      <c r="J100" s="190">
        <f t="shared" si="36"/>
        <v>0</v>
      </c>
    </row>
    <row r="101" spans="1:10" hidden="1" outlineLevel="1" x14ac:dyDescent="0.45">
      <c r="A101" s="50" t="s">
        <v>192</v>
      </c>
      <c r="B101" s="48">
        <v>250</v>
      </c>
      <c r="C101" s="228"/>
      <c r="D101" s="54">
        <v>1</v>
      </c>
      <c r="E101" s="48">
        <f>B101*C101</f>
        <v>0</v>
      </c>
      <c r="F101" s="79">
        <f t="shared" si="34"/>
        <v>0</v>
      </c>
      <c r="G101" s="228">
        <f t="shared" si="35"/>
        <v>0</v>
      </c>
      <c r="H101" s="190"/>
      <c r="J101" s="190">
        <f t="shared" si="36"/>
        <v>0</v>
      </c>
    </row>
    <row r="102" spans="1:10" hidden="1" outlineLevel="1" x14ac:dyDescent="0.45">
      <c r="A102" s="50" t="s">
        <v>189</v>
      </c>
      <c r="B102" s="48">
        <v>650</v>
      </c>
      <c r="C102" s="228"/>
      <c r="D102" s="54">
        <v>1</v>
      </c>
      <c r="E102" s="48">
        <f>B102*C102</f>
        <v>0</v>
      </c>
      <c r="F102" s="79">
        <f t="shared" si="34"/>
        <v>0</v>
      </c>
      <c r="G102" s="228">
        <f>C102</f>
        <v>0</v>
      </c>
      <c r="H102" s="190"/>
      <c r="J102" s="190">
        <f t="shared" si="36"/>
        <v>0</v>
      </c>
    </row>
    <row r="103" spans="1:10" hidden="1" outlineLevel="1" x14ac:dyDescent="0.45">
      <c r="A103" s="152"/>
      <c r="B103" s="367">
        <f>20*4+22+15</f>
        <v>117</v>
      </c>
      <c r="C103" s="164"/>
      <c r="D103" s="152"/>
      <c r="E103" s="152"/>
      <c r="F103" s="152"/>
      <c r="G103" s="164"/>
      <c r="H103" s="190"/>
      <c r="J103" s="190"/>
    </row>
    <row r="104" spans="1:10" s="69" customFormat="1" hidden="1" outlineLevel="1" x14ac:dyDescent="0.45">
      <c r="A104" s="165" t="s">
        <v>188</v>
      </c>
      <c r="B104" s="166">
        <v>30.83</v>
      </c>
      <c r="C104" s="376"/>
      <c r="D104" s="152"/>
      <c r="E104" s="152"/>
      <c r="F104" s="152"/>
      <c r="G104" s="164"/>
      <c r="H104" s="164"/>
      <c r="I104" s="295"/>
      <c r="J104" s="190"/>
    </row>
    <row r="105" spans="1:10" s="69" customFormat="1" hidden="1" outlineLevel="1" x14ac:dyDescent="0.45">
      <c r="A105" s="165" t="s">
        <v>224</v>
      </c>
      <c r="B105" s="166">
        <v>58.07</v>
      </c>
      <c r="C105" s="164"/>
      <c r="D105" s="152"/>
      <c r="E105" s="152"/>
      <c r="F105" s="152"/>
      <c r="G105" s="164"/>
      <c r="H105" s="164"/>
      <c r="I105" s="296"/>
      <c r="J105" s="154"/>
    </row>
    <row r="106" spans="1:10" s="69" customFormat="1" hidden="1" outlineLevel="1" x14ac:dyDescent="0.45">
      <c r="A106" s="165" t="s">
        <v>287</v>
      </c>
      <c r="B106" s="166">
        <v>36.51</v>
      </c>
      <c r="C106" s="164"/>
      <c r="D106" s="152"/>
      <c r="E106" s="152"/>
      <c r="F106" s="152"/>
      <c r="G106" s="164"/>
      <c r="H106" s="164"/>
      <c r="I106" s="297"/>
      <c r="J106" s="154"/>
    </row>
    <row r="107" spans="1:10" s="153" customFormat="1" hidden="1" outlineLevel="1" x14ac:dyDescent="0.45">
      <c r="A107" s="165" t="s">
        <v>288</v>
      </c>
      <c r="B107" s="166">
        <v>4.68</v>
      </c>
      <c r="C107" s="164"/>
      <c r="D107" s="152"/>
      <c r="E107" s="152"/>
      <c r="F107" s="152"/>
      <c r="G107" s="164"/>
      <c r="H107" s="164"/>
      <c r="I107" s="297"/>
      <c r="J107" s="154"/>
    </row>
    <row r="108" spans="1:10" s="153" customFormat="1" hidden="1" outlineLevel="1" x14ac:dyDescent="0.45">
      <c r="A108" s="165" t="s">
        <v>289</v>
      </c>
      <c r="B108" s="166">
        <v>31.51</v>
      </c>
      <c r="C108" s="164"/>
      <c r="D108" s="152"/>
      <c r="E108" s="152"/>
      <c r="F108" s="152"/>
      <c r="G108" s="164"/>
      <c r="H108" s="164"/>
      <c r="I108" s="297"/>
      <c r="J108" s="154"/>
    </row>
    <row r="109" spans="1:10" hidden="1" outlineLevel="1" x14ac:dyDescent="0.45">
      <c r="A109" s="50" t="s">
        <v>213</v>
      </c>
      <c r="B109" s="48">
        <v>2800</v>
      </c>
      <c r="C109" s="170"/>
      <c r="D109" s="99">
        <v>1</v>
      </c>
      <c r="E109" s="48">
        <f>B109*C109*D109</f>
        <v>0</v>
      </c>
      <c r="F109" s="80">
        <f>E109</f>
        <v>0</v>
      </c>
      <c r="G109" s="170">
        <f>C109</f>
        <v>0</v>
      </c>
      <c r="J109" s="190">
        <f>(G109*B109*D109)</f>
        <v>0</v>
      </c>
    </row>
    <row r="110" spans="1:10" s="111" customFormat="1" hidden="1" outlineLevel="1" x14ac:dyDescent="0.45">
      <c r="A110" s="50" t="s">
        <v>214</v>
      </c>
      <c r="B110" s="48">
        <v>5000</v>
      </c>
      <c r="C110" s="131"/>
      <c r="D110" s="99">
        <v>1</v>
      </c>
      <c r="E110" s="48">
        <f>B110*C110*D110</f>
        <v>0</v>
      </c>
      <c r="F110" s="79">
        <f>E110</f>
        <v>0</v>
      </c>
      <c r="G110" s="131">
        <f>C110</f>
        <v>0</v>
      </c>
      <c r="I110" s="295"/>
      <c r="J110" s="190">
        <f>(G110*B110*D110)</f>
        <v>0</v>
      </c>
    </row>
    <row r="111" spans="1:10" s="111" customFormat="1" hidden="1" outlineLevel="1" x14ac:dyDescent="0.45">
      <c r="A111" s="50" t="s">
        <v>203</v>
      </c>
      <c r="B111" s="48">
        <v>4800</v>
      </c>
      <c r="C111" s="131"/>
      <c r="D111" s="99">
        <v>1</v>
      </c>
      <c r="E111" s="48">
        <f>B111*C111*D111</f>
        <v>0</v>
      </c>
      <c r="F111" s="79">
        <f>E111</f>
        <v>0</v>
      </c>
      <c r="G111" s="131">
        <f>C111</f>
        <v>0</v>
      </c>
      <c r="I111" s="295"/>
      <c r="J111" s="190">
        <f>(G111*B111*D111)</f>
        <v>0</v>
      </c>
    </row>
    <row r="112" spans="1:10" s="153" customFormat="1" hidden="1" outlineLevel="1" x14ac:dyDescent="0.45">
      <c r="A112" s="165" t="s">
        <v>290</v>
      </c>
      <c r="B112" s="166">
        <v>19.84</v>
      </c>
      <c r="C112" s="164"/>
      <c r="D112" s="152"/>
      <c r="E112" s="152"/>
      <c r="F112" s="152"/>
      <c r="G112" s="164"/>
      <c r="H112" s="164"/>
      <c r="I112" s="297"/>
      <c r="J112" s="154"/>
    </row>
    <row r="113" spans="1:11" ht="63.75" hidden="1" customHeight="1" outlineLevel="1" collapsed="1" thickBot="1" x14ac:dyDescent="0.85">
      <c r="A113" s="113" t="s">
        <v>11</v>
      </c>
      <c r="B113" s="22" t="s">
        <v>1</v>
      </c>
      <c r="C113" s="202" t="s">
        <v>2</v>
      </c>
      <c r="D113" s="22"/>
      <c r="E113" s="13" t="s">
        <v>3</v>
      </c>
      <c r="F113" s="185" t="s">
        <v>177</v>
      </c>
      <c r="G113" s="114" t="s">
        <v>149</v>
      </c>
    </row>
    <row r="114" spans="1:11" ht="21.75" hidden="1" outlineLevel="1" thickBot="1" x14ac:dyDescent="0.5">
      <c r="A114" s="73">
        <f>SUM(E115:E122)</f>
        <v>0</v>
      </c>
      <c r="B114" s="75" t="s">
        <v>4</v>
      </c>
      <c r="C114" s="201" t="s">
        <v>5</v>
      </c>
      <c r="D114" s="75"/>
      <c r="E114" s="76">
        <f>SUM(E115:E118)</f>
        <v>0</v>
      </c>
      <c r="F114" s="115">
        <f>SUM(F115:F122)</f>
        <v>0</v>
      </c>
      <c r="G114" s="116" t="s">
        <v>150</v>
      </c>
      <c r="H114" s="189">
        <f>SUM(H115:H122)</f>
        <v>0</v>
      </c>
    </row>
    <row r="115" spans="1:11" hidden="1" outlineLevel="1" x14ac:dyDescent="0.45">
      <c r="A115" s="52" t="s">
        <v>286</v>
      </c>
      <c r="B115" s="53">
        <v>3000</v>
      </c>
      <c r="C115" s="158"/>
      <c r="D115" s="54">
        <v>1</v>
      </c>
      <c r="E115" s="53">
        <f t="shared" ref="E115:E121" si="37">B115*C115</f>
        <v>0</v>
      </c>
      <c r="F115" s="79">
        <f t="shared" ref="F115:F120" si="38">E115</f>
        <v>0</v>
      </c>
      <c r="G115" s="167">
        <f t="shared" ref="G115:G121" si="39">C115</f>
        <v>0</v>
      </c>
      <c r="H115" s="190"/>
      <c r="J115" s="190">
        <f t="shared" ref="J115:J123" si="40">(G115*B115*D115)</f>
        <v>0</v>
      </c>
    </row>
    <row r="116" spans="1:11" hidden="1" outlineLevel="1" x14ac:dyDescent="0.45">
      <c r="A116" s="50" t="s">
        <v>226</v>
      </c>
      <c r="B116" s="48">
        <v>1600</v>
      </c>
      <c r="C116" s="159"/>
      <c r="D116" s="54">
        <v>1</v>
      </c>
      <c r="E116" s="48">
        <f t="shared" si="37"/>
        <v>0</v>
      </c>
      <c r="F116" s="79">
        <f t="shared" si="38"/>
        <v>0</v>
      </c>
      <c r="G116" s="170">
        <f t="shared" si="39"/>
        <v>0</v>
      </c>
      <c r="H116" s="190"/>
      <c r="J116" s="190">
        <f t="shared" si="40"/>
        <v>0</v>
      </c>
    </row>
    <row r="117" spans="1:11" hidden="1" outlineLevel="1" x14ac:dyDescent="0.45">
      <c r="A117" s="50" t="s">
        <v>247</v>
      </c>
      <c r="B117" s="48">
        <v>1600</v>
      </c>
      <c r="C117" s="211"/>
      <c r="D117" s="54">
        <v>1</v>
      </c>
      <c r="E117" s="48">
        <f>B117*C117</f>
        <v>0</v>
      </c>
      <c r="F117" s="79">
        <f t="shared" si="38"/>
        <v>0</v>
      </c>
      <c r="G117" s="211">
        <f>C117</f>
        <v>0</v>
      </c>
      <c r="H117" s="190"/>
      <c r="J117" s="190">
        <f t="shared" si="40"/>
        <v>0</v>
      </c>
    </row>
    <row r="118" spans="1:11" hidden="1" outlineLevel="1" x14ac:dyDescent="0.45">
      <c r="A118" s="50" t="s">
        <v>181</v>
      </c>
      <c r="B118" s="48">
        <v>4500</v>
      </c>
      <c r="C118" s="169"/>
      <c r="D118" s="54">
        <v>1</v>
      </c>
      <c r="E118" s="48">
        <f>B118*C118</f>
        <v>0</v>
      </c>
      <c r="F118" s="79">
        <f t="shared" si="38"/>
        <v>0</v>
      </c>
      <c r="G118" s="169">
        <f t="shared" si="39"/>
        <v>0</v>
      </c>
      <c r="H118" s="190"/>
      <c r="J118" s="190">
        <f t="shared" si="40"/>
        <v>0</v>
      </c>
    </row>
    <row r="119" spans="1:11" s="69" customFormat="1" hidden="1" outlineLevel="1" x14ac:dyDescent="0.45">
      <c r="A119" s="50" t="s">
        <v>182</v>
      </c>
      <c r="B119" s="48">
        <v>5000</v>
      </c>
      <c r="C119" s="131"/>
      <c r="D119" s="54">
        <v>1</v>
      </c>
      <c r="E119" s="48">
        <f>B118*C119</f>
        <v>0</v>
      </c>
      <c r="F119" s="79">
        <f t="shared" si="38"/>
        <v>0</v>
      </c>
      <c r="G119" s="131">
        <f t="shared" si="39"/>
        <v>0</v>
      </c>
      <c r="H119" s="190"/>
      <c r="I119" s="295"/>
      <c r="J119" s="190">
        <f t="shared" si="40"/>
        <v>0</v>
      </c>
    </row>
    <row r="120" spans="1:11" s="69" customFormat="1" hidden="1" outlineLevel="1" x14ac:dyDescent="0.45">
      <c r="A120" s="50" t="s">
        <v>291</v>
      </c>
      <c r="B120" s="48">
        <v>550</v>
      </c>
      <c r="C120" s="170"/>
      <c r="D120" s="54">
        <v>1</v>
      </c>
      <c r="E120" s="48">
        <f>B119*C120</f>
        <v>0</v>
      </c>
      <c r="F120" s="79">
        <f t="shared" si="38"/>
        <v>0</v>
      </c>
      <c r="G120" s="170">
        <f t="shared" si="39"/>
        <v>0</v>
      </c>
      <c r="H120" s="190"/>
      <c r="I120" s="295"/>
      <c r="J120" s="190">
        <f t="shared" si="40"/>
        <v>0</v>
      </c>
    </row>
    <row r="121" spans="1:11" s="69" customFormat="1" hidden="1" outlineLevel="1" x14ac:dyDescent="0.45">
      <c r="A121" s="50"/>
      <c r="B121" s="48">
        <v>5000</v>
      </c>
      <c r="C121" s="169"/>
      <c r="D121" s="54">
        <v>1</v>
      </c>
      <c r="E121" s="48">
        <f t="shared" si="37"/>
        <v>0</v>
      </c>
      <c r="F121" s="79">
        <f>E121*0.85</f>
        <v>0</v>
      </c>
      <c r="G121" s="169">
        <f t="shared" si="39"/>
        <v>0</v>
      </c>
      <c r="H121" s="190"/>
      <c r="I121" s="295"/>
      <c r="J121" s="190">
        <f t="shared" si="40"/>
        <v>0</v>
      </c>
    </row>
    <row r="122" spans="1:11" s="69" customFormat="1" hidden="1" outlineLevel="1" x14ac:dyDescent="0.45">
      <c r="A122" s="152"/>
      <c r="B122" s="48">
        <v>5000</v>
      </c>
      <c r="C122" s="207"/>
      <c r="D122" s="162"/>
      <c r="E122" s="51"/>
      <c r="F122" s="51"/>
      <c r="G122" s="150"/>
      <c r="H122" s="194"/>
      <c r="I122" s="295"/>
      <c r="J122" s="190">
        <f t="shared" si="40"/>
        <v>0</v>
      </c>
    </row>
    <row r="123" spans="1:11" s="69" customFormat="1" hidden="1" outlineLevel="1" x14ac:dyDescent="0.45">
      <c r="A123" s="157"/>
      <c r="B123" s="48">
        <v>5000</v>
      </c>
      <c r="C123" s="107"/>
      <c r="G123" s="107"/>
      <c r="H123" s="192"/>
      <c r="I123" s="295"/>
      <c r="J123" s="190">
        <f t="shared" si="40"/>
        <v>0</v>
      </c>
    </row>
    <row r="124" spans="1:11" ht="81.599999999999994" customHeight="1" collapsed="1" thickBot="1" x14ac:dyDescent="0.85">
      <c r="A124" s="113" t="s">
        <v>12</v>
      </c>
      <c r="B124" s="22" t="s">
        <v>1</v>
      </c>
      <c r="C124" s="202" t="s">
        <v>2</v>
      </c>
      <c r="D124" s="22"/>
      <c r="E124" s="13" t="s">
        <v>3</v>
      </c>
      <c r="F124" s="185" t="s">
        <v>183</v>
      </c>
      <c r="G124" s="114" t="s">
        <v>149</v>
      </c>
      <c r="I124" s="296"/>
      <c r="J124" s="154"/>
    </row>
    <row r="125" spans="1:11" ht="21.75" thickBot="1" x14ac:dyDescent="0.5">
      <c r="A125" s="73">
        <f>SUM(E126:E131)</f>
        <v>0</v>
      </c>
      <c r="B125" s="75" t="s">
        <v>4</v>
      </c>
      <c r="C125" s="201" t="s">
        <v>5</v>
      </c>
      <c r="D125" s="75"/>
      <c r="E125" s="76">
        <f>SUM(E126:E129)</f>
        <v>0</v>
      </c>
      <c r="F125" s="115">
        <f>SUM(F126:F132)</f>
        <v>0</v>
      </c>
      <c r="G125" s="116" t="s">
        <v>150</v>
      </c>
      <c r="H125" s="189">
        <f>SUM(H126:H131)</f>
        <v>0</v>
      </c>
      <c r="I125" s="296"/>
      <c r="J125" s="154"/>
    </row>
    <row r="126" spans="1:11" ht="75" x14ac:dyDescent="0.45">
      <c r="A126" s="52" t="s">
        <v>222</v>
      </c>
      <c r="B126" s="53">
        <v>3000</v>
      </c>
      <c r="C126" s="155"/>
      <c r="D126" s="54">
        <v>1</v>
      </c>
      <c r="E126" s="53">
        <f t="shared" ref="E126:E131" si="41">B126*C126</f>
        <v>0</v>
      </c>
      <c r="F126" s="79">
        <f t="shared" ref="F126:F131" si="42">E126</f>
        <v>0</v>
      </c>
      <c r="G126" s="155">
        <f>C126</f>
        <v>0</v>
      </c>
      <c r="J126" s="190">
        <f>(G126*B126*D126)</f>
        <v>0</v>
      </c>
      <c r="K126" s="370"/>
    </row>
    <row r="127" spans="1:11" ht="60" x14ac:dyDescent="0.45">
      <c r="A127" s="50" t="s">
        <v>282</v>
      </c>
      <c r="B127" s="48">
        <v>1200</v>
      </c>
      <c r="C127" s="138"/>
      <c r="D127" s="49">
        <v>1</v>
      </c>
      <c r="E127" s="48">
        <f t="shared" si="41"/>
        <v>0</v>
      </c>
      <c r="F127" s="79">
        <f t="shared" si="42"/>
        <v>0</v>
      </c>
      <c r="G127" s="138">
        <f>C127</f>
        <v>0</v>
      </c>
      <c r="J127" s="190">
        <f>(G127*B127*D127)</f>
        <v>0</v>
      </c>
    </row>
    <row r="128" spans="1:11" ht="75" hidden="1" outlineLevel="1" x14ac:dyDescent="0.45">
      <c r="A128" s="50" t="s">
        <v>242</v>
      </c>
      <c r="B128" s="48">
        <v>20000</v>
      </c>
      <c r="C128" s="366"/>
      <c r="D128" s="49"/>
      <c r="E128" s="48">
        <f t="shared" si="41"/>
        <v>0</v>
      </c>
      <c r="F128" s="79">
        <f t="shared" si="42"/>
        <v>0</v>
      </c>
      <c r="G128" s="366">
        <f>C128</f>
        <v>0</v>
      </c>
      <c r="H128" s="190"/>
      <c r="J128" s="190">
        <f>G128*B128</f>
        <v>0</v>
      </c>
    </row>
    <row r="129" spans="1:10" ht="15" hidden="1" customHeight="1" outlineLevel="1" x14ac:dyDescent="0.45">
      <c r="A129" s="50" t="s">
        <v>223</v>
      </c>
      <c r="B129" s="48">
        <v>12000</v>
      </c>
      <c r="C129" s="138"/>
      <c r="D129" s="49"/>
      <c r="E129" s="48">
        <f>B129*C129</f>
        <v>0</v>
      </c>
      <c r="F129" s="79">
        <f t="shared" si="42"/>
        <v>0</v>
      </c>
      <c r="G129" s="212"/>
      <c r="H129" s="190">
        <f>F129</f>
        <v>0</v>
      </c>
    </row>
    <row r="130" spans="1:10" ht="15" hidden="1" customHeight="1" outlineLevel="1" x14ac:dyDescent="0.45">
      <c r="A130" s="50"/>
      <c r="B130" s="48">
        <v>0</v>
      </c>
      <c r="C130" s="208"/>
      <c r="D130" s="49"/>
      <c r="E130" s="48">
        <f t="shared" si="41"/>
        <v>0</v>
      </c>
      <c r="F130" s="80">
        <f t="shared" si="42"/>
        <v>0</v>
      </c>
      <c r="G130" s="149"/>
      <c r="H130" s="190">
        <f>F130</f>
        <v>0</v>
      </c>
      <c r="J130" s="190">
        <f>(G130*B130*D130)</f>
        <v>0</v>
      </c>
    </row>
    <row r="131" spans="1:10" ht="15" hidden="1" customHeight="1" outlineLevel="1" x14ac:dyDescent="0.45">
      <c r="A131" s="50"/>
      <c r="B131" s="48">
        <v>0</v>
      </c>
      <c r="C131" s="208"/>
      <c r="D131" s="49"/>
      <c r="E131" s="48">
        <f t="shared" si="41"/>
        <v>0</v>
      </c>
      <c r="F131" s="80">
        <f t="shared" si="42"/>
        <v>0</v>
      </c>
      <c r="G131" s="149"/>
      <c r="H131" s="190">
        <f>F131</f>
        <v>0</v>
      </c>
      <c r="J131" s="190">
        <f>(G131*B131*D131)</f>
        <v>0</v>
      </c>
    </row>
    <row r="132" spans="1:10" hidden="1" outlineLevel="1" x14ac:dyDescent="0.45"/>
    <row r="133" spans="1:10" ht="63.75" customHeight="1" collapsed="1" thickBot="1" x14ac:dyDescent="0.85">
      <c r="A133" s="113" t="s">
        <v>13</v>
      </c>
      <c r="B133" s="22" t="s">
        <v>1</v>
      </c>
      <c r="C133" s="202" t="s">
        <v>2</v>
      </c>
      <c r="D133" s="22"/>
      <c r="E133" s="13" t="s">
        <v>3</v>
      </c>
      <c r="F133" s="185" t="s">
        <v>183</v>
      </c>
      <c r="G133" s="114" t="s">
        <v>149</v>
      </c>
    </row>
    <row r="134" spans="1:10" ht="21.75" thickBot="1" x14ac:dyDescent="0.5">
      <c r="A134" s="73">
        <f>SUM(E135:E136)</f>
        <v>0</v>
      </c>
      <c r="B134" s="75" t="s">
        <v>4</v>
      </c>
      <c r="C134" s="201" t="s">
        <v>5</v>
      </c>
      <c r="D134" s="75"/>
      <c r="E134" s="76">
        <f>SUM(E135:E136)</f>
        <v>0</v>
      </c>
      <c r="F134" s="115">
        <f>SUM(F135:F136)</f>
        <v>0</v>
      </c>
      <c r="G134" s="116" t="s">
        <v>150</v>
      </c>
      <c r="H134" s="189">
        <f>SUM(H135:H136)</f>
        <v>0</v>
      </c>
    </row>
    <row r="135" spans="1:10" ht="45" hidden="1" outlineLevel="1" x14ac:dyDescent="0.45">
      <c r="A135" s="52" t="s">
        <v>221</v>
      </c>
      <c r="B135" s="53">
        <v>13000</v>
      </c>
      <c r="C135" s="167"/>
      <c r="D135" s="54">
        <v>1</v>
      </c>
      <c r="E135" s="53">
        <f>B135*C135</f>
        <v>0</v>
      </c>
      <c r="F135" s="79">
        <f>E135</f>
        <v>0</v>
      </c>
      <c r="G135" s="167">
        <f>C135</f>
        <v>0</v>
      </c>
      <c r="H135" s="190"/>
      <c r="J135" s="190">
        <f>(G135*B135*D135)</f>
        <v>0</v>
      </c>
    </row>
    <row r="136" spans="1:10" ht="49.35" hidden="1" customHeight="1" outlineLevel="1" x14ac:dyDescent="0.45">
      <c r="A136" s="50" t="s">
        <v>89</v>
      </c>
      <c r="B136" s="48"/>
      <c r="C136" s="138"/>
      <c r="D136" s="54">
        <v>1</v>
      </c>
      <c r="E136" s="53">
        <f>B136*C136</f>
        <v>0</v>
      </c>
      <c r="F136" s="79">
        <f>E136*0.85</f>
        <v>0</v>
      </c>
      <c r="G136" s="138">
        <f>C136</f>
        <v>0</v>
      </c>
      <c r="H136" s="190">
        <f>(G136*B136*D136)*0.85</f>
        <v>0</v>
      </c>
    </row>
    <row r="137" spans="1:10" ht="87" customHeight="1" collapsed="1" thickBot="1" x14ac:dyDescent="0.85">
      <c r="A137" s="113" t="s">
        <v>114</v>
      </c>
      <c r="B137" s="22" t="s">
        <v>1</v>
      </c>
      <c r="C137" s="202" t="s">
        <v>2</v>
      </c>
      <c r="D137" s="22"/>
      <c r="E137" s="13" t="s">
        <v>3</v>
      </c>
      <c r="F137" s="185" t="s">
        <v>183</v>
      </c>
      <c r="G137" s="114" t="s">
        <v>149</v>
      </c>
    </row>
    <row r="138" spans="1:10" ht="21.75" thickBot="1" x14ac:dyDescent="0.5">
      <c r="A138" s="73">
        <f>SUM(E139:E142)</f>
        <v>0</v>
      </c>
      <c r="B138" s="75" t="s">
        <v>4</v>
      </c>
      <c r="C138" s="201" t="s">
        <v>5</v>
      </c>
      <c r="D138" s="75"/>
      <c r="E138" s="76">
        <f>SUM(E139:E139)</f>
        <v>0</v>
      </c>
      <c r="F138" s="115">
        <f>SUM(F139:F140)</f>
        <v>0</v>
      </c>
      <c r="G138" s="116" t="s">
        <v>150</v>
      </c>
      <c r="H138" s="189">
        <f>SUM(H139:H142)</f>
        <v>0</v>
      </c>
    </row>
    <row r="139" spans="1:10" ht="30" x14ac:dyDescent="0.45">
      <c r="A139" s="50" t="s">
        <v>241</v>
      </c>
      <c r="B139" s="48">
        <v>8000</v>
      </c>
      <c r="C139" s="212"/>
      <c r="D139" s="54">
        <v>1</v>
      </c>
      <c r="E139" s="53">
        <f>B139*C139</f>
        <v>0</v>
      </c>
      <c r="F139" s="79">
        <f>E139</f>
        <v>0</v>
      </c>
      <c r="G139" s="155">
        <f>C139</f>
        <v>0</v>
      </c>
      <c r="H139" s="190"/>
      <c r="J139" s="190">
        <f>(G139*B139*D139)</f>
        <v>0</v>
      </c>
    </row>
    <row r="140" spans="1:10" ht="30" hidden="1" outlineLevel="1" x14ac:dyDescent="0.45">
      <c r="A140" s="50" t="s">
        <v>116</v>
      </c>
      <c r="B140" s="48">
        <v>5000</v>
      </c>
      <c r="C140" s="138"/>
      <c r="D140" s="49">
        <v>1</v>
      </c>
      <c r="E140" s="48">
        <f>B140*C140</f>
        <v>0</v>
      </c>
      <c r="F140" s="79">
        <f>E140</f>
        <v>0</v>
      </c>
      <c r="G140" s="155">
        <f>C140</f>
        <v>0</v>
      </c>
      <c r="H140" s="190"/>
      <c r="J140" s="190">
        <f>(G140*B140*D140)</f>
        <v>0</v>
      </c>
    </row>
    <row r="141" spans="1:10" ht="30" hidden="1" outlineLevel="1" x14ac:dyDescent="0.45">
      <c r="A141" s="50" t="s">
        <v>241</v>
      </c>
      <c r="B141" s="48">
        <v>8000</v>
      </c>
      <c r="C141" s="212"/>
      <c r="D141" s="49">
        <v>1</v>
      </c>
      <c r="E141" s="48">
        <f>B141*C141</f>
        <v>0</v>
      </c>
      <c r="F141" s="79">
        <f>E141*0.85</f>
        <v>0</v>
      </c>
      <c r="G141" s="149"/>
      <c r="H141" s="190">
        <f>(G141*B141*D141)*0.85</f>
        <v>0</v>
      </c>
    </row>
    <row r="142" spans="1:10" hidden="1" outlineLevel="1" x14ac:dyDescent="0.45">
      <c r="A142" s="50"/>
      <c r="B142" s="48">
        <v>0</v>
      </c>
      <c r="C142" s="208">
        <v>0</v>
      </c>
      <c r="D142" s="49">
        <v>1</v>
      </c>
      <c r="E142" s="48">
        <f>B142*C142</f>
        <v>0</v>
      </c>
      <c r="F142" s="79">
        <f>E142*0.85</f>
        <v>0</v>
      </c>
      <c r="G142" s="149"/>
      <c r="H142" s="190">
        <f>(G142*B142*D142)*0.85</f>
        <v>0</v>
      </c>
    </row>
    <row r="143" spans="1:10" hidden="1" outlineLevel="1" collapsed="1" x14ac:dyDescent="0.45"/>
    <row r="144" spans="1:10" ht="83.45" customHeight="1" collapsed="1" thickBot="1" x14ac:dyDescent="0.85">
      <c r="A144" s="222" t="s">
        <v>314</v>
      </c>
      <c r="B144" s="22" t="s">
        <v>1</v>
      </c>
      <c r="C144" s="202" t="s">
        <v>2</v>
      </c>
      <c r="D144" s="22"/>
      <c r="E144" s="13" t="s">
        <v>3</v>
      </c>
      <c r="F144" s="185" t="s">
        <v>183</v>
      </c>
      <c r="G144" s="114" t="s">
        <v>149</v>
      </c>
      <c r="J144" s="190"/>
    </row>
    <row r="145" spans="1:11" ht="21.75" thickBot="1" x14ac:dyDescent="0.5">
      <c r="A145" s="73">
        <f>SUM(E146:E149)</f>
        <v>0</v>
      </c>
      <c r="B145" s="75" t="s">
        <v>4</v>
      </c>
      <c r="C145" s="201" t="s">
        <v>5</v>
      </c>
      <c r="D145" s="75"/>
      <c r="E145" s="76">
        <f>SUM(E146:E148)</f>
        <v>0</v>
      </c>
      <c r="F145" s="115">
        <f>SUM(F146:F147)</f>
        <v>0</v>
      </c>
      <c r="G145" s="116" t="s">
        <v>150</v>
      </c>
      <c r="H145" s="189">
        <f>SUM(H146:H149)</f>
        <v>0</v>
      </c>
    </row>
    <row r="146" spans="1:11" ht="45" x14ac:dyDescent="0.45">
      <c r="A146" s="52" t="s">
        <v>316</v>
      </c>
      <c r="B146" s="53">
        <v>15000</v>
      </c>
      <c r="C146" s="186"/>
      <c r="D146" s="54">
        <v>1</v>
      </c>
      <c r="E146" s="53">
        <f>B146*C146</f>
        <v>0</v>
      </c>
      <c r="F146" s="79">
        <f>E146</f>
        <v>0</v>
      </c>
      <c r="G146" s="186">
        <f>C146</f>
        <v>0</v>
      </c>
      <c r="J146" s="190">
        <f>(G146*B146*D146)</f>
        <v>0</v>
      </c>
      <c r="K146" s="111"/>
    </row>
    <row r="147" spans="1:11" hidden="1" outlineLevel="1" x14ac:dyDescent="0.45">
      <c r="A147" s="50" t="s">
        <v>84</v>
      </c>
      <c r="B147" s="48">
        <v>30000</v>
      </c>
      <c r="C147" s="138"/>
      <c r="D147" s="49">
        <v>1</v>
      </c>
      <c r="E147" s="48">
        <f>B147*C147</f>
        <v>0</v>
      </c>
      <c r="F147" s="79">
        <f>E147</f>
        <v>0</v>
      </c>
      <c r="G147" s="138">
        <f>C147</f>
        <v>0</v>
      </c>
      <c r="H147" s="190"/>
      <c r="J147" s="190">
        <f>(G147*B147*D147)</f>
        <v>0</v>
      </c>
    </row>
    <row r="148" spans="1:11" hidden="1" outlineLevel="1" x14ac:dyDescent="0.45">
      <c r="A148" s="50"/>
      <c r="B148" s="48">
        <v>0</v>
      </c>
      <c r="C148" s="209">
        <v>0</v>
      </c>
      <c r="D148" s="49"/>
      <c r="E148" s="48">
        <f>B148*C148</f>
        <v>0</v>
      </c>
      <c r="F148" s="79">
        <f>E148</f>
        <v>0</v>
      </c>
      <c r="G148" s="149"/>
      <c r="H148" s="190">
        <f>(G148*B148*D148)*0.95</f>
        <v>0</v>
      </c>
    </row>
    <row r="149" spans="1:11" hidden="1" outlineLevel="1" x14ac:dyDescent="0.45">
      <c r="A149" s="50"/>
      <c r="B149" s="48">
        <v>0</v>
      </c>
      <c r="C149" s="209">
        <v>0</v>
      </c>
      <c r="D149" s="49"/>
      <c r="E149" s="48">
        <f>B149*C149</f>
        <v>0</v>
      </c>
      <c r="F149" s="79">
        <f>E149</f>
        <v>0</v>
      </c>
      <c r="G149" s="149"/>
      <c r="H149" s="190">
        <f>(G149*B149*D149)*0.95</f>
        <v>0</v>
      </c>
    </row>
    <row r="150" spans="1:11" hidden="1" outlineLevel="1" x14ac:dyDescent="0.45">
      <c r="F150" s="79">
        <f>E150</f>
        <v>0</v>
      </c>
      <c r="H150" s="190">
        <f>(G150*B150*D150)*0.95</f>
        <v>0</v>
      </c>
    </row>
    <row r="151" spans="1:11" ht="63.75" hidden="1" customHeight="1" outlineLevel="1" thickBot="1" x14ac:dyDescent="0.85">
      <c r="A151" s="113" t="s">
        <v>14</v>
      </c>
      <c r="B151" s="22" t="s">
        <v>1</v>
      </c>
      <c r="C151" s="202" t="s">
        <v>2</v>
      </c>
      <c r="D151" s="22"/>
      <c r="E151" s="13" t="s">
        <v>3</v>
      </c>
      <c r="F151" s="185" t="s">
        <v>177</v>
      </c>
      <c r="G151" s="114" t="s">
        <v>149</v>
      </c>
    </row>
    <row r="152" spans="1:11" ht="21.75" hidden="1" outlineLevel="1" thickBot="1" x14ac:dyDescent="0.5">
      <c r="A152" s="73">
        <f>SUM(E153:E168)</f>
        <v>0</v>
      </c>
      <c r="B152" s="75" t="s">
        <v>4</v>
      </c>
      <c r="C152" s="201" t="s">
        <v>5</v>
      </c>
      <c r="D152" s="75"/>
      <c r="E152" s="76">
        <f>SUM(E153:E155)</f>
        <v>0</v>
      </c>
      <c r="F152" s="115">
        <f>SUM(F153:F160)</f>
        <v>0</v>
      </c>
      <c r="G152" s="116" t="s">
        <v>150</v>
      </c>
      <c r="H152" s="189">
        <f>SUM(H153:H168)</f>
        <v>0</v>
      </c>
    </row>
    <row r="153" spans="1:11" ht="30" hidden="1" outlineLevel="1" x14ac:dyDescent="0.45">
      <c r="A153" s="52" t="s">
        <v>259</v>
      </c>
      <c r="B153" s="53">
        <v>6000</v>
      </c>
      <c r="C153" s="167"/>
      <c r="D153" s="49">
        <v>1</v>
      </c>
      <c r="E153" s="53">
        <f t="shared" ref="E153:E160" si="43">B153*C153</f>
        <v>0</v>
      </c>
      <c r="F153" s="79">
        <f>E153</f>
        <v>0</v>
      </c>
      <c r="G153" s="155">
        <f>C153</f>
        <v>0</v>
      </c>
      <c r="H153" s="190"/>
      <c r="J153" s="190">
        <f>(G153*B153*D153)</f>
        <v>0</v>
      </c>
    </row>
    <row r="154" spans="1:11" ht="30" hidden="1" outlineLevel="1" x14ac:dyDescent="0.45">
      <c r="A154" s="50" t="s">
        <v>261</v>
      </c>
      <c r="B154" s="48">
        <v>8000</v>
      </c>
      <c r="C154" s="167"/>
      <c r="D154" s="49">
        <v>1</v>
      </c>
      <c r="E154" s="48">
        <f t="shared" si="43"/>
        <v>0</v>
      </c>
      <c r="F154" s="79">
        <f>E154</f>
        <v>0</v>
      </c>
      <c r="G154" s="226">
        <f t="shared" ref="G154:G170" si="44">C154</f>
        <v>0</v>
      </c>
      <c r="H154" s="190"/>
      <c r="J154" s="190">
        <f>(G154*B154*D154)</f>
        <v>0</v>
      </c>
    </row>
    <row r="155" spans="1:11" ht="30" hidden="1" outlineLevel="1" x14ac:dyDescent="0.45">
      <c r="A155" s="95" t="s">
        <v>263</v>
      </c>
      <c r="B155" s="48">
        <v>4000</v>
      </c>
      <c r="C155" s="170"/>
      <c r="D155" s="49">
        <v>1</v>
      </c>
      <c r="E155" s="48">
        <f t="shared" si="43"/>
        <v>0</v>
      </c>
      <c r="F155" s="79">
        <f t="shared" ref="F155:F162" si="45">E155*0.85</f>
        <v>0</v>
      </c>
      <c r="G155" s="170">
        <f t="shared" si="44"/>
        <v>0</v>
      </c>
      <c r="J155" s="190">
        <f>(G155*B155*D155)*0.85</f>
        <v>0</v>
      </c>
    </row>
    <row r="156" spans="1:11" hidden="1" outlineLevel="1" x14ac:dyDescent="0.45">
      <c r="A156" s="81"/>
      <c r="B156" s="48"/>
      <c r="C156" s="155"/>
      <c r="D156" s="49">
        <v>1</v>
      </c>
      <c r="E156" s="48">
        <f t="shared" si="43"/>
        <v>0</v>
      </c>
      <c r="F156" s="79">
        <f t="shared" si="45"/>
        <v>0</v>
      </c>
      <c r="G156" s="155">
        <f t="shared" si="44"/>
        <v>0</v>
      </c>
      <c r="H156" s="190">
        <f t="shared" ref="H156:H170" si="46">(G156*B156*D156)*0.85</f>
        <v>0</v>
      </c>
    </row>
    <row r="157" spans="1:11" hidden="1" outlineLevel="1" x14ac:dyDescent="0.45">
      <c r="A157" s="50"/>
      <c r="B157" s="48"/>
      <c r="C157" s="155"/>
      <c r="D157" s="49">
        <v>1</v>
      </c>
      <c r="E157" s="48">
        <f t="shared" si="43"/>
        <v>0</v>
      </c>
      <c r="F157" s="79">
        <f t="shared" si="45"/>
        <v>0</v>
      </c>
      <c r="G157" s="155">
        <f t="shared" si="44"/>
        <v>0</v>
      </c>
      <c r="H157" s="190">
        <f t="shared" si="46"/>
        <v>0</v>
      </c>
    </row>
    <row r="158" spans="1:11" hidden="1" outlineLevel="1" x14ac:dyDescent="0.45">
      <c r="A158" s="50"/>
      <c r="B158" s="48"/>
      <c r="C158" s="210"/>
      <c r="D158" s="49">
        <v>1</v>
      </c>
      <c r="E158" s="48">
        <f t="shared" si="43"/>
        <v>0</v>
      </c>
      <c r="F158" s="79">
        <f t="shared" si="45"/>
        <v>0</v>
      </c>
      <c r="G158" s="195">
        <f t="shared" si="44"/>
        <v>0</v>
      </c>
      <c r="H158" s="190">
        <f t="shared" si="46"/>
        <v>0</v>
      </c>
      <c r="J158" s="190">
        <f>(G158*B158*D158)</f>
        <v>0</v>
      </c>
      <c r="K158" s="111" t="s">
        <v>145</v>
      </c>
    </row>
    <row r="159" spans="1:11" s="69" customFormat="1" hidden="1" outlineLevel="1" x14ac:dyDescent="0.45">
      <c r="A159" s="50"/>
      <c r="B159" s="48"/>
      <c r="C159" s="156"/>
      <c r="D159" s="49">
        <v>1</v>
      </c>
      <c r="E159" s="53">
        <f t="shared" si="43"/>
        <v>0</v>
      </c>
      <c r="F159" s="79">
        <f t="shared" si="45"/>
        <v>0</v>
      </c>
      <c r="G159" s="196">
        <f t="shared" si="44"/>
        <v>0</v>
      </c>
      <c r="H159" s="190">
        <f t="shared" si="46"/>
        <v>0</v>
      </c>
      <c r="I159" s="295"/>
      <c r="J159" s="112"/>
      <c r="K159" s="153">
        <v>1200</v>
      </c>
    </row>
    <row r="160" spans="1:11" hidden="1" outlineLevel="1" x14ac:dyDescent="0.45">
      <c r="A160" s="50"/>
      <c r="B160" s="48"/>
      <c r="C160" s="155"/>
      <c r="D160" s="49">
        <v>1</v>
      </c>
      <c r="E160" s="48">
        <f t="shared" si="43"/>
        <v>0</v>
      </c>
      <c r="F160" s="79">
        <f t="shared" si="45"/>
        <v>0</v>
      </c>
      <c r="G160" s="196">
        <f t="shared" si="44"/>
        <v>0</v>
      </c>
      <c r="H160" s="190">
        <f t="shared" si="46"/>
        <v>0</v>
      </c>
    </row>
    <row r="161" spans="1:11" hidden="1" outlineLevel="1" x14ac:dyDescent="0.45">
      <c r="A161" s="50"/>
      <c r="B161" s="48"/>
      <c r="C161" s="155"/>
      <c r="D161" s="49">
        <v>1</v>
      </c>
      <c r="E161" s="48">
        <f>B161*C161</f>
        <v>0</v>
      </c>
      <c r="F161" s="79">
        <f t="shared" si="45"/>
        <v>0</v>
      </c>
      <c r="G161" s="196">
        <f t="shared" si="44"/>
        <v>0</v>
      </c>
      <c r="H161" s="190">
        <f t="shared" si="46"/>
        <v>0</v>
      </c>
    </row>
    <row r="162" spans="1:11" hidden="1" outlineLevel="1" x14ac:dyDescent="0.45">
      <c r="A162" s="50"/>
      <c r="B162" s="48"/>
      <c r="C162" s="156"/>
      <c r="D162" s="49">
        <v>1</v>
      </c>
      <c r="E162" s="48">
        <f>B162*C162</f>
        <v>0</v>
      </c>
      <c r="F162" s="79">
        <f t="shared" si="45"/>
        <v>0</v>
      </c>
      <c r="G162" s="196">
        <f t="shared" si="44"/>
        <v>0</v>
      </c>
      <c r="H162" s="190">
        <f t="shared" si="46"/>
        <v>0</v>
      </c>
      <c r="K162" s="111" t="s">
        <v>146</v>
      </c>
    </row>
    <row r="163" spans="1:11" hidden="1" outlineLevel="1" x14ac:dyDescent="0.45">
      <c r="A163" s="50"/>
      <c r="B163" s="48"/>
      <c r="C163" s="155"/>
      <c r="D163" s="49">
        <v>1</v>
      </c>
      <c r="E163" s="48"/>
      <c r="F163" s="79"/>
      <c r="G163" s="155">
        <f t="shared" si="44"/>
        <v>0</v>
      </c>
      <c r="H163" s="190">
        <f t="shared" si="46"/>
        <v>0</v>
      </c>
    </row>
    <row r="164" spans="1:11" hidden="1" outlineLevel="1" x14ac:dyDescent="0.45">
      <c r="A164" s="50"/>
      <c r="B164" s="48"/>
      <c r="C164" s="155"/>
      <c r="D164" s="49">
        <v>1</v>
      </c>
      <c r="E164" s="48"/>
      <c r="F164" s="79"/>
      <c r="G164" s="155">
        <f t="shared" si="44"/>
        <v>0</v>
      </c>
      <c r="H164" s="190">
        <f t="shared" si="46"/>
        <v>0</v>
      </c>
    </row>
    <row r="165" spans="1:11" hidden="1" outlineLevel="1" x14ac:dyDescent="0.45">
      <c r="A165" s="50"/>
      <c r="B165" s="48"/>
      <c r="C165" s="155"/>
      <c r="D165" s="49">
        <v>1</v>
      </c>
      <c r="E165" s="48"/>
      <c r="F165" s="79"/>
      <c r="G165" s="155">
        <f t="shared" si="44"/>
        <v>0</v>
      </c>
      <c r="H165" s="190">
        <f t="shared" si="46"/>
        <v>0</v>
      </c>
    </row>
    <row r="166" spans="1:11" hidden="1" outlineLevel="1" x14ac:dyDescent="0.45">
      <c r="A166" s="50"/>
      <c r="B166" s="48"/>
      <c r="C166" s="155"/>
      <c r="D166" s="49">
        <v>1</v>
      </c>
      <c r="E166" s="48"/>
      <c r="F166" s="79"/>
      <c r="G166" s="155">
        <f t="shared" si="44"/>
        <v>0</v>
      </c>
      <c r="H166" s="190">
        <f t="shared" si="46"/>
        <v>0</v>
      </c>
    </row>
    <row r="167" spans="1:11" hidden="1" outlineLevel="1" x14ac:dyDescent="0.45">
      <c r="A167" s="50"/>
      <c r="B167" s="48"/>
      <c r="C167" s="155"/>
      <c r="D167" s="49">
        <v>1</v>
      </c>
      <c r="E167" s="48"/>
      <c r="F167" s="79"/>
      <c r="G167" s="155">
        <f t="shared" si="44"/>
        <v>0</v>
      </c>
      <c r="H167" s="190">
        <f t="shared" si="46"/>
        <v>0</v>
      </c>
    </row>
    <row r="168" spans="1:11" hidden="1" outlineLevel="1" x14ac:dyDescent="0.45">
      <c r="A168" s="50"/>
      <c r="B168" s="48"/>
      <c r="C168" s="155"/>
      <c r="D168" s="49">
        <v>1</v>
      </c>
      <c r="E168" s="48"/>
      <c r="F168" s="79"/>
      <c r="G168" s="155">
        <f t="shared" si="44"/>
        <v>0</v>
      </c>
      <c r="H168" s="190">
        <f t="shared" si="46"/>
        <v>0</v>
      </c>
    </row>
    <row r="169" spans="1:11" hidden="1" outlineLevel="1" x14ac:dyDescent="0.45">
      <c r="A169" s="50"/>
      <c r="B169" s="48"/>
      <c r="C169" s="155"/>
      <c r="D169" s="49">
        <v>1</v>
      </c>
      <c r="E169" s="48"/>
      <c r="F169" s="79"/>
      <c r="G169" s="155">
        <f t="shared" si="44"/>
        <v>0</v>
      </c>
      <c r="H169" s="190">
        <f t="shared" si="46"/>
        <v>0</v>
      </c>
    </row>
    <row r="170" spans="1:11" hidden="1" outlineLevel="1" x14ac:dyDescent="0.45">
      <c r="A170" s="50"/>
      <c r="B170" s="48"/>
      <c r="C170" s="155"/>
      <c r="D170" s="49">
        <v>1</v>
      </c>
      <c r="E170" s="48"/>
      <c r="F170" s="79"/>
      <c r="G170" s="155">
        <f t="shared" si="44"/>
        <v>0</v>
      </c>
      <c r="H170" s="190">
        <f t="shared" si="46"/>
        <v>0</v>
      </c>
    </row>
    <row r="171" spans="1:11" ht="95.45" hidden="1" customHeight="1" outlineLevel="1" thickBot="1" x14ac:dyDescent="0.85">
      <c r="A171" s="223" t="s">
        <v>113</v>
      </c>
      <c r="B171" s="22" t="s">
        <v>1</v>
      </c>
      <c r="C171" s="202" t="s">
        <v>2</v>
      </c>
      <c r="D171" s="22"/>
      <c r="E171" s="13" t="s">
        <v>3</v>
      </c>
      <c r="F171" s="185" t="s">
        <v>177</v>
      </c>
      <c r="G171" s="114" t="s">
        <v>149</v>
      </c>
    </row>
    <row r="172" spans="1:11" ht="21.75" hidden="1" outlineLevel="1" thickBot="1" x14ac:dyDescent="0.5">
      <c r="A172" s="73">
        <f>SUM(E173:E183)</f>
        <v>0</v>
      </c>
      <c r="B172" s="75" t="s">
        <v>4</v>
      </c>
      <c r="C172" s="201" t="s">
        <v>5</v>
      </c>
      <c r="D172" s="75"/>
      <c r="E172" s="76">
        <f>SUM(E173:E187)</f>
        <v>0</v>
      </c>
      <c r="F172" s="115">
        <f>SUM(F173:F188)</f>
        <v>0</v>
      </c>
      <c r="G172" s="116" t="s">
        <v>150</v>
      </c>
      <c r="H172" s="189">
        <f>SUM(H173:H187)</f>
        <v>0</v>
      </c>
    </row>
    <row r="173" spans="1:11" ht="30" hidden="1" outlineLevel="1" x14ac:dyDescent="0.45">
      <c r="A173" s="52" t="s">
        <v>283</v>
      </c>
      <c r="B173" s="53">
        <v>1000</v>
      </c>
      <c r="C173" s="167"/>
      <c r="D173" s="54">
        <v>1</v>
      </c>
      <c r="E173" s="53">
        <f t="shared" ref="E173:E179" si="47">B173*C173</f>
        <v>0</v>
      </c>
      <c r="F173" s="79">
        <f>E173</f>
        <v>0</v>
      </c>
      <c r="G173" s="167">
        <f>C173</f>
        <v>0</v>
      </c>
      <c r="H173" s="190"/>
      <c r="J173" s="190">
        <f>(G173*B173*D173)</f>
        <v>0</v>
      </c>
      <c r="K173" s="111"/>
    </row>
    <row r="174" spans="1:11" ht="30" hidden="1" outlineLevel="1" x14ac:dyDescent="0.45">
      <c r="A174" s="50" t="s">
        <v>95</v>
      </c>
      <c r="B174" s="48">
        <v>4200</v>
      </c>
      <c r="C174" s="211"/>
      <c r="D174" s="54">
        <v>1</v>
      </c>
      <c r="E174" s="48">
        <f t="shared" si="47"/>
        <v>0</v>
      </c>
      <c r="F174" s="79">
        <f t="shared" ref="F174:F187" si="48">E174</f>
        <v>0</v>
      </c>
      <c r="G174" s="211">
        <f t="shared" ref="G174:G187" si="49">C174</f>
        <v>0</v>
      </c>
      <c r="H174" s="190"/>
      <c r="J174" s="190">
        <f t="shared" ref="J174:J187" si="50">(G174*B174*D174)</f>
        <v>0</v>
      </c>
    </row>
    <row r="175" spans="1:11" hidden="1" outlineLevel="1" x14ac:dyDescent="0.45">
      <c r="A175" s="50" t="s">
        <v>87</v>
      </c>
      <c r="B175" s="48">
        <v>600</v>
      </c>
      <c r="C175" s="170"/>
      <c r="D175" s="54">
        <v>1</v>
      </c>
      <c r="E175" s="48">
        <f t="shared" si="47"/>
        <v>0</v>
      </c>
      <c r="F175" s="79">
        <f t="shared" si="48"/>
        <v>0</v>
      </c>
      <c r="G175" s="170">
        <f t="shared" si="49"/>
        <v>0</v>
      </c>
      <c r="H175" s="190"/>
      <c r="J175" s="190">
        <f t="shared" si="50"/>
        <v>0</v>
      </c>
    </row>
    <row r="176" spans="1:11" hidden="1" outlineLevel="1" x14ac:dyDescent="0.45">
      <c r="A176" s="50" t="s">
        <v>157</v>
      </c>
      <c r="B176" s="48">
        <v>1000</v>
      </c>
      <c r="C176" s="138"/>
      <c r="D176" s="54">
        <v>1</v>
      </c>
      <c r="E176" s="48">
        <f t="shared" si="47"/>
        <v>0</v>
      </c>
      <c r="F176" s="79">
        <f t="shared" si="48"/>
        <v>0</v>
      </c>
      <c r="G176" s="138">
        <f t="shared" si="49"/>
        <v>0</v>
      </c>
      <c r="H176" s="190"/>
      <c r="J176" s="190">
        <f t="shared" si="50"/>
        <v>0</v>
      </c>
    </row>
    <row r="177" spans="1:10" ht="30" hidden="1" outlineLevel="1" x14ac:dyDescent="0.45">
      <c r="A177" s="50" t="s">
        <v>94</v>
      </c>
      <c r="B177" s="48">
        <v>3500</v>
      </c>
      <c r="C177" s="211"/>
      <c r="D177" s="54">
        <v>1</v>
      </c>
      <c r="E177" s="48">
        <f t="shared" si="47"/>
        <v>0</v>
      </c>
      <c r="F177" s="79">
        <f t="shared" si="48"/>
        <v>0</v>
      </c>
      <c r="G177" s="211">
        <f t="shared" si="49"/>
        <v>0</v>
      </c>
      <c r="H177" s="190"/>
      <c r="J177" s="190">
        <f t="shared" si="50"/>
        <v>0</v>
      </c>
    </row>
    <row r="178" spans="1:10" s="111" customFormat="1" ht="30" hidden="1" outlineLevel="1" x14ac:dyDescent="0.45">
      <c r="A178" s="50" t="s">
        <v>160</v>
      </c>
      <c r="B178" s="48">
        <v>1000</v>
      </c>
      <c r="C178" s="195"/>
      <c r="D178" s="54">
        <v>1</v>
      </c>
      <c r="E178" s="48">
        <f t="shared" si="47"/>
        <v>0</v>
      </c>
      <c r="F178" s="79">
        <f t="shared" si="48"/>
        <v>0</v>
      </c>
      <c r="G178" s="213">
        <f t="shared" si="49"/>
        <v>0</v>
      </c>
      <c r="H178" s="190"/>
      <c r="I178" s="295"/>
      <c r="J178" s="190">
        <f t="shared" si="50"/>
        <v>0</v>
      </c>
    </row>
    <row r="179" spans="1:10" hidden="1" outlineLevel="1" x14ac:dyDescent="0.45">
      <c r="A179" s="50" t="s">
        <v>88</v>
      </c>
      <c r="B179" s="48">
        <v>430</v>
      </c>
      <c r="C179" s="167"/>
      <c r="D179" s="54">
        <v>1</v>
      </c>
      <c r="E179" s="48">
        <f t="shared" si="47"/>
        <v>0</v>
      </c>
      <c r="F179" s="79">
        <f t="shared" si="48"/>
        <v>0</v>
      </c>
      <c r="G179" s="167">
        <f t="shared" si="49"/>
        <v>0</v>
      </c>
      <c r="H179" s="190"/>
      <c r="J179" s="190">
        <f t="shared" si="50"/>
        <v>0</v>
      </c>
    </row>
    <row r="180" spans="1:10" hidden="1" outlineLevel="1" x14ac:dyDescent="0.45">
      <c r="A180" s="50" t="s">
        <v>85</v>
      </c>
      <c r="B180" s="48">
        <v>350</v>
      </c>
      <c r="C180" s="167"/>
      <c r="D180" s="54">
        <v>1</v>
      </c>
      <c r="E180" s="48">
        <f t="shared" ref="E180:E187" si="51">B180*C180</f>
        <v>0</v>
      </c>
      <c r="F180" s="79">
        <f t="shared" si="48"/>
        <v>0</v>
      </c>
      <c r="G180" s="167">
        <f t="shared" si="49"/>
        <v>0</v>
      </c>
      <c r="H180" s="190"/>
      <c r="J180" s="190">
        <f t="shared" si="50"/>
        <v>0</v>
      </c>
    </row>
    <row r="181" spans="1:10" hidden="1" outlineLevel="1" x14ac:dyDescent="0.45">
      <c r="A181" s="50" t="s">
        <v>132</v>
      </c>
      <c r="B181" s="48">
        <v>300</v>
      </c>
      <c r="C181" s="195"/>
      <c r="D181" s="54">
        <v>1</v>
      </c>
      <c r="E181" s="48">
        <f t="shared" si="51"/>
        <v>0</v>
      </c>
      <c r="F181" s="79">
        <f t="shared" si="48"/>
        <v>0</v>
      </c>
      <c r="G181" s="211">
        <f t="shared" si="49"/>
        <v>0</v>
      </c>
      <c r="H181" s="190"/>
      <c r="J181" s="190">
        <f t="shared" si="50"/>
        <v>0</v>
      </c>
    </row>
    <row r="182" spans="1:10" hidden="1" outlineLevel="1" x14ac:dyDescent="0.45">
      <c r="A182" s="50" t="s">
        <v>133</v>
      </c>
      <c r="B182" s="48">
        <v>450</v>
      </c>
      <c r="C182" s="195"/>
      <c r="D182" s="54">
        <v>1</v>
      </c>
      <c r="E182" s="48">
        <f t="shared" si="51"/>
        <v>0</v>
      </c>
      <c r="F182" s="79">
        <f t="shared" si="48"/>
        <v>0</v>
      </c>
      <c r="G182" s="211">
        <f t="shared" si="49"/>
        <v>0</v>
      </c>
      <c r="H182" s="190"/>
      <c r="J182" s="190">
        <f>(G182*B182*D182)</f>
        <v>0</v>
      </c>
    </row>
    <row r="183" spans="1:10" ht="30" hidden="1" outlineLevel="1" x14ac:dyDescent="0.45">
      <c r="A183" s="50" t="s">
        <v>134</v>
      </c>
      <c r="B183" s="48">
        <v>2800</v>
      </c>
      <c r="C183" s="170"/>
      <c r="D183" s="54">
        <v>1</v>
      </c>
      <c r="E183" s="48">
        <f t="shared" si="51"/>
        <v>0</v>
      </c>
      <c r="F183" s="79">
        <f t="shared" si="48"/>
        <v>0</v>
      </c>
      <c r="G183" s="211">
        <f t="shared" si="49"/>
        <v>0</v>
      </c>
      <c r="H183" s="190"/>
      <c r="J183" s="190">
        <f t="shared" si="50"/>
        <v>0</v>
      </c>
    </row>
    <row r="184" spans="1:10" hidden="1" outlineLevel="1" x14ac:dyDescent="0.45">
      <c r="A184" s="50" t="s">
        <v>137</v>
      </c>
      <c r="B184" s="48">
        <v>1800</v>
      </c>
      <c r="C184" s="168"/>
      <c r="D184" s="54">
        <v>1</v>
      </c>
      <c r="E184" s="48">
        <f t="shared" si="51"/>
        <v>0</v>
      </c>
      <c r="F184" s="79">
        <f t="shared" si="48"/>
        <v>0</v>
      </c>
      <c r="G184" s="170">
        <f t="shared" si="49"/>
        <v>0</v>
      </c>
      <c r="H184" s="190"/>
      <c r="J184" s="190">
        <f t="shared" si="50"/>
        <v>0</v>
      </c>
    </row>
    <row r="185" spans="1:10" hidden="1" outlineLevel="1" x14ac:dyDescent="0.4">
      <c r="A185" s="15" t="s">
        <v>130</v>
      </c>
      <c r="B185" s="48">
        <v>600</v>
      </c>
      <c r="C185" s="170"/>
      <c r="D185" s="54">
        <v>1</v>
      </c>
      <c r="E185" s="48">
        <f t="shared" si="51"/>
        <v>0</v>
      </c>
      <c r="F185" s="79">
        <f t="shared" si="48"/>
        <v>0</v>
      </c>
      <c r="G185" s="170">
        <f t="shared" si="49"/>
        <v>0</v>
      </c>
      <c r="H185" s="190"/>
      <c r="J185" s="190">
        <f t="shared" si="50"/>
        <v>0</v>
      </c>
    </row>
    <row r="186" spans="1:10" hidden="1" outlineLevel="1" x14ac:dyDescent="0.4">
      <c r="A186" s="15" t="s">
        <v>138</v>
      </c>
      <c r="B186" s="48">
        <v>2000</v>
      </c>
      <c r="C186" s="211"/>
      <c r="D186" s="54">
        <v>1</v>
      </c>
      <c r="E186" s="48">
        <f t="shared" si="51"/>
        <v>0</v>
      </c>
      <c r="F186" s="79">
        <f t="shared" si="48"/>
        <v>0</v>
      </c>
      <c r="G186" s="211">
        <f t="shared" si="49"/>
        <v>0</v>
      </c>
      <c r="H186" s="190"/>
      <c r="J186" s="190">
        <f t="shared" si="50"/>
        <v>0</v>
      </c>
    </row>
    <row r="187" spans="1:10" hidden="1" outlineLevel="1" x14ac:dyDescent="0.4">
      <c r="A187" s="15" t="s">
        <v>141</v>
      </c>
      <c r="B187" s="48">
        <v>450</v>
      </c>
      <c r="C187" s="170"/>
      <c r="D187" s="54">
        <v>1</v>
      </c>
      <c r="E187" s="48">
        <f t="shared" si="51"/>
        <v>0</v>
      </c>
      <c r="F187" s="79">
        <f t="shared" si="48"/>
        <v>0</v>
      </c>
      <c r="G187" s="170">
        <f t="shared" si="49"/>
        <v>0</v>
      </c>
      <c r="H187" s="190"/>
      <c r="J187" s="190">
        <f t="shared" si="50"/>
        <v>0</v>
      </c>
    </row>
    <row r="188" spans="1:10" hidden="1" outlineLevel="1" x14ac:dyDescent="0.45"/>
    <row r="189" spans="1:10" hidden="1" outlineLevel="1" x14ac:dyDescent="0.45"/>
    <row r="190" spans="1:10" hidden="1" outlineLevel="1" x14ac:dyDescent="0.45"/>
    <row r="191" spans="1:10" hidden="1" outlineLevel="1" x14ac:dyDescent="0.45"/>
    <row r="192" spans="1:10" hidden="1" outlineLevel="1" x14ac:dyDescent="0.45"/>
    <row r="193" hidden="1" outlineLevel="1" x14ac:dyDescent="0.45"/>
    <row r="194" collapsed="1" x14ac:dyDescent="0.45"/>
  </sheetData>
  <mergeCells count="5">
    <mergeCell ref="A7:E7"/>
    <mergeCell ref="A4:C4"/>
    <mergeCell ref="J7:L7"/>
    <mergeCell ref="J8:L8"/>
    <mergeCell ref="H5:H7"/>
  </mergeCells>
  <hyperlinks>
    <hyperlink ref="A4" r:id="rId1" xr:uid="{00000000-0004-0000-0100-000000000000}"/>
    <hyperlink ref="A3" r:id="rId2" xr:uid="{00000000-0004-0000-0100-000001000000}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9"/>
  <sheetViews>
    <sheetView topLeftCell="A57" zoomScale="70" zoomScaleNormal="70" workbookViewId="0">
      <selection activeCell="A89" sqref="A89"/>
    </sheetView>
  </sheetViews>
  <sheetFormatPr defaultColWidth="9.1328125" defaultRowHeight="16.899999999999999" outlineLevelRow="1" x14ac:dyDescent="0.65"/>
  <cols>
    <col min="1" max="1" width="57.59765625" style="59" bestFit="1" customWidth="1"/>
    <col min="2" max="2" width="22.46484375" style="12" customWidth="1"/>
    <col min="3" max="3" width="20.86328125" style="312" customWidth="1"/>
    <col min="4" max="4" width="17.33203125" style="12" customWidth="1"/>
    <col min="5" max="5" width="23.3984375" style="307" customWidth="1"/>
    <col min="6" max="6" width="11.3984375" style="231" bestFit="1" customWidth="1"/>
    <col min="7" max="7" width="3.19921875" style="276" customWidth="1"/>
    <col min="8" max="8" width="10.19921875" style="78" bestFit="1" customWidth="1"/>
    <col min="9" max="9" width="5.3984375" style="12" customWidth="1"/>
    <col min="10" max="10" width="34.59765625" style="12" customWidth="1"/>
    <col min="11" max="11" width="12.9296875" style="12" bestFit="1" customWidth="1"/>
    <col min="12" max="12" width="14.53125" style="12" bestFit="1" customWidth="1"/>
    <col min="13" max="13" width="14.53125" style="12" customWidth="1"/>
    <col min="14" max="14" width="19.3984375" style="12" customWidth="1"/>
    <col min="15" max="15" width="24.33203125" style="12" customWidth="1"/>
    <col min="16" max="16384" width="9.1328125" style="12"/>
  </cols>
  <sheetData>
    <row r="1" spans="1:10" ht="53.25" customHeight="1" x14ac:dyDescent="1.1000000000000001">
      <c r="A1" s="57" t="s">
        <v>17</v>
      </c>
      <c r="B1" s="449" t="s">
        <v>33</v>
      </c>
      <c r="C1" s="449"/>
      <c r="D1" s="449"/>
      <c r="E1" s="352"/>
    </row>
    <row r="2" spans="1:10" ht="18.399999999999999" x14ac:dyDescent="0.7">
      <c r="A2" s="58" t="str">
        <f>Díj!A2</f>
        <v>Tíbor Tibi</v>
      </c>
      <c r="B2" s="253" t="s">
        <v>201</v>
      </c>
      <c r="C2" s="306"/>
      <c r="D2" s="26"/>
    </row>
    <row r="3" spans="1:10" x14ac:dyDescent="0.65">
      <c r="A3" s="59" t="s">
        <v>19</v>
      </c>
      <c r="B3" s="25">
        <f>SUM(A8,A14,A32,A49,A70,A97,A107,A126,A144,A162,A169,A187,A204,A222)</f>
        <v>0</v>
      </c>
      <c r="C3" s="307"/>
      <c r="D3" s="26">
        <f>SUM(E8,E14,E32,E49,E70,E97,E107,E126,E144,E162,E169,E187,E204,E222)</f>
        <v>0</v>
      </c>
      <c r="E3" s="353" t="s">
        <v>54</v>
      </c>
      <c r="F3" s="232"/>
    </row>
    <row r="4" spans="1:10" s="68" customFormat="1" ht="66" customHeight="1" x14ac:dyDescent="0.65">
      <c r="A4" s="458" t="s">
        <v>62</v>
      </c>
      <c r="B4" s="458"/>
      <c r="C4" s="458"/>
      <c r="D4" s="458"/>
      <c r="E4" s="458"/>
      <c r="F4" s="232"/>
      <c r="G4" s="277"/>
      <c r="H4" s="293"/>
    </row>
    <row r="5" spans="1:10" ht="56.25" customHeight="1" x14ac:dyDescent="0.45">
      <c r="A5" s="454" t="s">
        <v>152</v>
      </c>
      <c r="B5" s="454"/>
      <c r="C5" s="454"/>
      <c r="D5" s="454"/>
      <c r="E5" s="454"/>
      <c r="F5" s="454"/>
    </row>
    <row r="6" spans="1:10" ht="37.35" customHeight="1" x14ac:dyDescent="0.65">
      <c r="A6" s="67" t="s">
        <v>99</v>
      </c>
      <c r="B6" s="455" t="s">
        <v>98</v>
      </c>
      <c r="C6" s="456"/>
      <c r="D6" s="456"/>
      <c r="E6" s="354"/>
      <c r="F6" s="233"/>
    </row>
    <row r="7" spans="1:10" ht="63.75" customHeight="1" thickBot="1" x14ac:dyDescent="1.3">
      <c r="A7" s="23" t="s">
        <v>30</v>
      </c>
      <c r="B7" s="22" t="s">
        <v>28</v>
      </c>
      <c r="C7" s="308" t="s">
        <v>18</v>
      </c>
      <c r="D7" s="13" t="s">
        <v>3</v>
      </c>
      <c r="F7" s="286"/>
      <c r="G7" s="287"/>
      <c r="H7" s="446">
        <f>SUM(H9:H413)</f>
        <v>431021.42857142858</v>
      </c>
      <c r="I7" s="446"/>
      <c r="J7" s="446"/>
    </row>
    <row r="8" spans="1:10" ht="24.75" thickBot="1" x14ac:dyDescent="0.95">
      <c r="A8" s="60">
        <f>SUM(D9:D11)</f>
        <v>0</v>
      </c>
      <c r="B8" s="27" t="s">
        <v>4</v>
      </c>
      <c r="C8" s="309" t="s">
        <v>5</v>
      </c>
      <c r="D8" s="110"/>
      <c r="E8" s="355">
        <f>SUM(F9:F11)</f>
        <v>0</v>
      </c>
      <c r="F8" s="457" t="s">
        <v>53</v>
      </c>
      <c r="G8" s="457"/>
      <c r="H8" s="457"/>
      <c r="I8" s="288"/>
      <c r="J8" s="285" t="s">
        <v>209</v>
      </c>
    </row>
    <row r="9" spans="1:10" ht="18.399999999999999" hidden="1" outlineLevel="1" x14ac:dyDescent="0.7">
      <c r="A9" s="17"/>
      <c r="B9" s="16">
        <v>0</v>
      </c>
      <c r="C9" s="310">
        <v>0</v>
      </c>
      <c r="D9" s="16">
        <f>B9*C9</f>
        <v>0</v>
      </c>
      <c r="F9" s="234">
        <f>D9</f>
        <v>0</v>
      </c>
      <c r="G9" s="278"/>
    </row>
    <row r="10" spans="1:10" ht="18.399999999999999" hidden="1" outlineLevel="1" x14ac:dyDescent="0.7">
      <c r="A10" s="15" t="s">
        <v>31</v>
      </c>
      <c r="B10" s="14">
        <v>0</v>
      </c>
      <c r="C10" s="311">
        <v>0</v>
      </c>
      <c r="D10" s="14">
        <f>B10*C10</f>
        <v>0</v>
      </c>
      <c r="F10" s="234">
        <f>D10</f>
        <v>0</v>
      </c>
      <c r="G10" s="278"/>
    </row>
    <row r="11" spans="1:10" ht="18.399999999999999" hidden="1" outlineLevel="1" x14ac:dyDescent="0.7">
      <c r="A11" s="15"/>
      <c r="B11" s="14">
        <v>0</v>
      </c>
      <c r="C11" s="311">
        <v>0</v>
      </c>
      <c r="D11" s="14">
        <f>B11*C11</f>
        <v>0</v>
      </c>
      <c r="F11" s="234">
        <f>D11</f>
        <v>0</v>
      </c>
      <c r="G11" s="278"/>
    </row>
    <row r="12" spans="1:10" collapsed="1" x14ac:dyDescent="0.65"/>
    <row r="13" spans="1:10" ht="63.75" customHeight="1" thickBot="1" x14ac:dyDescent="0.75">
      <c r="A13" s="23" t="s">
        <v>125</v>
      </c>
      <c r="B13" s="22" t="s">
        <v>28</v>
      </c>
      <c r="C13" s="313" t="s">
        <v>154</v>
      </c>
      <c r="D13" s="109" t="s">
        <v>155</v>
      </c>
      <c r="E13" s="356" t="s">
        <v>153</v>
      </c>
    </row>
    <row r="14" spans="1:10" ht="18.75" thickBot="1" x14ac:dyDescent="0.75">
      <c r="A14" s="60">
        <f>SUM(D15:D29)</f>
        <v>0</v>
      </c>
      <c r="B14" s="27" t="s">
        <v>4</v>
      </c>
      <c r="C14" s="309" t="s">
        <v>5</v>
      </c>
      <c r="D14" s="110">
        <f>SUM(D15:D30)</f>
        <v>0</v>
      </c>
      <c r="E14" s="357">
        <f>SUM(F15:F29)</f>
        <v>0</v>
      </c>
      <c r="F14" s="450" t="s">
        <v>53</v>
      </c>
      <c r="G14" s="451"/>
      <c r="H14" s="451"/>
    </row>
    <row r="15" spans="1:10" ht="18.399999999999999" x14ac:dyDescent="0.7">
      <c r="A15" s="15" t="s">
        <v>238</v>
      </c>
      <c r="B15" s="14">
        <v>35000</v>
      </c>
      <c r="C15" s="315"/>
      <c r="D15" s="14">
        <f>B15*C15</f>
        <v>0</v>
      </c>
      <c r="E15" s="315">
        <f>C15</f>
        <v>0</v>
      </c>
      <c r="F15" s="234"/>
      <c r="G15" s="278"/>
      <c r="H15" s="291">
        <f>E15*B15</f>
        <v>0</v>
      </c>
    </row>
    <row r="16" spans="1:10" ht="18.399999999999999" hidden="1" outlineLevel="1" x14ac:dyDescent="0.7">
      <c r="A16" s="15"/>
      <c r="B16" s="14"/>
      <c r="C16" s="315"/>
      <c r="D16" s="14"/>
      <c r="E16" s="315"/>
      <c r="F16" s="234"/>
      <c r="G16" s="278"/>
      <c r="H16" s="291">
        <f>E16*B16</f>
        <v>0</v>
      </c>
    </row>
    <row r="17" spans="1:10" ht="18.399999999999999" hidden="1" outlineLevel="1" x14ac:dyDescent="0.7">
      <c r="A17" s="42" t="s">
        <v>171</v>
      </c>
      <c r="B17" s="14">
        <v>1700</v>
      </c>
      <c r="C17" s="315"/>
      <c r="D17" s="14">
        <f t="shared" ref="D17:D29" si="0">B17*C17</f>
        <v>0</v>
      </c>
      <c r="E17" s="315">
        <f t="shared" ref="E17:E29" si="1">C17</f>
        <v>0</v>
      </c>
      <c r="F17" s="234">
        <f t="shared" ref="F17:F22" si="2">E17*B17</f>
        <v>0</v>
      </c>
      <c r="G17" s="278"/>
    </row>
    <row r="18" spans="1:10" ht="18.399999999999999" hidden="1" outlineLevel="1" x14ac:dyDescent="0.7">
      <c r="A18" s="15" t="s">
        <v>170</v>
      </c>
      <c r="B18" s="14">
        <v>2500</v>
      </c>
      <c r="C18" s="315"/>
      <c r="D18" s="14">
        <f t="shared" si="0"/>
        <v>0</v>
      </c>
      <c r="E18" s="315">
        <f t="shared" si="1"/>
        <v>0</v>
      </c>
      <c r="F18" s="234">
        <f t="shared" si="2"/>
        <v>0</v>
      </c>
      <c r="G18" s="278"/>
    </row>
    <row r="19" spans="1:10" ht="18.399999999999999" hidden="1" outlineLevel="1" x14ac:dyDescent="0.7">
      <c r="A19" s="15"/>
      <c r="B19" s="14"/>
      <c r="C19" s="315"/>
      <c r="D19" s="14">
        <f t="shared" si="0"/>
        <v>0</v>
      </c>
      <c r="E19" s="315">
        <f t="shared" si="1"/>
        <v>0</v>
      </c>
      <c r="F19" s="234">
        <f t="shared" si="2"/>
        <v>0</v>
      </c>
      <c r="G19" s="278"/>
      <c r="J19" s="12" t="s">
        <v>147</v>
      </c>
    </row>
    <row r="20" spans="1:10" ht="18.399999999999999" hidden="1" outlineLevel="1" x14ac:dyDescent="0.7">
      <c r="A20" s="42" t="s">
        <v>168</v>
      </c>
      <c r="B20" s="14">
        <v>2000</v>
      </c>
      <c r="C20" s="314"/>
      <c r="D20" s="14">
        <f t="shared" si="0"/>
        <v>0</v>
      </c>
      <c r="E20" s="314">
        <f t="shared" si="1"/>
        <v>0</v>
      </c>
      <c r="F20" s="234">
        <f t="shared" si="2"/>
        <v>0</v>
      </c>
      <c r="G20" s="278"/>
    </row>
    <row r="21" spans="1:10" ht="18.399999999999999" hidden="1" outlineLevel="1" x14ac:dyDescent="0.7">
      <c r="A21" s="15" t="s">
        <v>169</v>
      </c>
      <c r="B21" s="14">
        <v>800</v>
      </c>
      <c r="C21" s="315"/>
      <c r="D21" s="14">
        <f t="shared" si="0"/>
        <v>0</v>
      </c>
      <c r="E21" s="315">
        <f t="shared" si="1"/>
        <v>0</v>
      </c>
      <c r="F21" s="234">
        <f t="shared" si="2"/>
        <v>0</v>
      </c>
      <c r="G21" s="278"/>
    </row>
    <row r="22" spans="1:10" ht="18.399999999999999" hidden="1" outlineLevel="1" x14ac:dyDescent="0.7">
      <c r="A22" s="15"/>
      <c r="B22" s="14"/>
      <c r="C22" s="315"/>
      <c r="D22" s="14">
        <f t="shared" si="0"/>
        <v>0</v>
      </c>
      <c r="E22" s="315">
        <f t="shared" si="1"/>
        <v>0</v>
      </c>
      <c r="F22" s="234">
        <f t="shared" si="2"/>
        <v>0</v>
      </c>
      <c r="G22" s="278"/>
    </row>
    <row r="23" spans="1:10" ht="18.399999999999999" hidden="1" outlineLevel="1" x14ac:dyDescent="0.7">
      <c r="A23" s="15"/>
      <c r="B23" s="14"/>
      <c r="C23" s="315"/>
      <c r="D23" s="14">
        <f t="shared" si="0"/>
        <v>0</v>
      </c>
      <c r="E23" s="307">
        <f t="shared" si="1"/>
        <v>0</v>
      </c>
      <c r="F23" s="234">
        <f t="shared" ref="F23:F29" si="3">D23</f>
        <v>0</v>
      </c>
      <c r="G23" s="278"/>
    </row>
    <row r="24" spans="1:10" ht="18.399999999999999" hidden="1" outlineLevel="1" x14ac:dyDescent="0.7">
      <c r="A24" s="15"/>
      <c r="B24" s="14"/>
      <c r="C24" s="315"/>
      <c r="D24" s="14">
        <f t="shared" si="0"/>
        <v>0</v>
      </c>
      <c r="E24" s="307">
        <f t="shared" si="1"/>
        <v>0</v>
      </c>
      <c r="F24" s="234">
        <f t="shared" si="3"/>
        <v>0</v>
      </c>
      <c r="G24" s="278"/>
    </row>
    <row r="25" spans="1:10" ht="18.399999999999999" hidden="1" outlineLevel="1" x14ac:dyDescent="0.7">
      <c r="A25" s="15"/>
      <c r="B25" s="14"/>
      <c r="C25" s="315"/>
      <c r="D25" s="14">
        <f t="shared" si="0"/>
        <v>0</v>
      </c>
      <c r="E25" s="307">
        <f t="shared" si="1"/>
        <v>0</v>
      </c>
      <c r="F25" s="234">
        <f t="shared" si="3"/>
        <v>0</v>
      </c>
      <c r="G25" s="278"/>
    </row>
    <row r="26" spans="1:10" ht="18.399999999999999" hidden="1" outlineLevel="1" x14ac:dyDescent="0.7">
      <c r="A26" s="15"/>
      <c r="B26" s="14">
        <v>0</v>
      </c>
      <c r="C26" s="315"/>
      <c r="D26" s="14">
        <f t="shared" si="0"/>
        <v>0</v>
      </c>
      <c r="E26" s="307">
        <f t="shared" si="1"/>
        <v>0</v>
      </c>
      <c r="F26" s="234">
        <f t="shared" si="3"/>
        <v>0</v>
      </c>
      <c r="G26" s="278"/>
    </row>
    <row r="27" spans="1:10" ht="18.399999999999999" hidden="1" outlineLevel="1" x14ac:dyDescent="0.7">
      <c r="A27" s="15"/>
      <c r="B27" s="14">
        <v>0</v>
      </c>
      <c r="C27" s="315"/>
      <c r="D27" s="14">
        <f t="shared" si="0"/>
        <v>0</v>
      </c>
      <c r="E27" s="307">
        <f t="shared" si="1"/>
        <v>0</v>
      </c>
      <c r="F27" s="234">
        <f t="shared" si="3"/>
        <v>0</v>
      </c>
      <c r="G27" s="278"/>
    </row>
    <row r="28" spans="1:10" ht="18.399999999999999" hidden="1" outlineLevel="1" x14ac:dyDescent="0.7">
      <c r="A28" s="15"/>
      <c r="B28" s="14">
        <v>0</v>
      </c>
      <c r="C28" s="315"/>
      <c r="D28" s="14">
        <f t="shared" si="0"/>
        <v>0</v>
      </c>
      <c r="E28" s="307">
        <f t="shared" si="1"/>
        <v>0</v>
      </c>
      <c r="F28" s="234">
        <f t="shared" si="3"/>
        <v>0</v>
      </c>
      <c r="G28" s="278"/>
    </row>
    <row r="29" spans="1:10" ht="18.399999999999999" hidden="1" outlineLevel="1" x14ac:dyDescent="0.7">
      <c r="A29" s="15"/>
      <c r="B29" s="14">
        <v>0</v>
      </c>
      <c r="C29" s="315"/>
      <c r="D29" s="14">
        <f t="shared" si="0"/>
        <v>0</v>
      </c>
      <c r="E29" s="307">
        <f t="shared" si="1"/>
        <v>0</v>
      </c>
      <c r="F29" s="234">
        <f t="shared" si="3"/>
        <v>0</v>
      </c>
      <c r="G29" s="278"/>
    </row>
    <row r="30" spans="1:10" collapsed="1" x14ac:dyDescent="0.65">
      <c r="G30" s="278"/>
    </row>
    <row r="31" spans="1:10" ht="63.75" customHeight="1" thickBot="1" x14ac:dyDescent="0.75">
      <c r="A31" s="23" t="s">
        <v>126</v>
      </c>
      <c r="B31" s="22" t="s">
        <v>28</v>
      </c>
      <c r="C31" s="313" t="s">
        <v>154</v>
      </c>
      <c r="D31" s="109" t="s">
        <v>155</v>
      </c>
      <c r="E31" s="356" t="s">
        <v>153</v>
      </c>
    </row>
    <row r="32" spans="1:10" ht="18.75" thickBot="1" x14ac:dyDescent="0.75">
      <c r="A32" s="60">
        <f>SUM(D33:D46)</f>
        <v>0</v>
      </c>
      <c r="B32" s="27" t="s">
        <v>4</v>
      </c>
      <c r="C32" s="309" t="s">
        <v>5</v>
      </c>
      <c r="D32" s="110">
        <f>SUM(D33:D48)</f>
        <v>0</v>
      </c>
      <c r="E32" s="357">
        <f>SUM(F33:F46)</f>
        <v>0</v>
      </c>
      <c r="F32" s="450" t="s">
        <v>53</v>
      </c>
      <c r="G32" s="451"/>
      <c r="H32" s="451"/>
    </row>
    <row r="33" spans="1:8" ht="18.399999999999999" x14ac:dyDescent="0.7">
      <c r="A33" s="17" t="s">
        <v>34</v>
      </c>
      <c r="B33" s="16">
        <v>250</v>
      </c>
      <c r="C33" s="316"/>
      <c r="D33" s="16">
        <f t="shared" ref="D33:D43" si="4">B33*C33</f>
        <v>0</v>
      </c>
      <c r="E33" s="316">
        <f t="shared" ref="E33:E43" si="5">C33</f>
        <v>0</v>
      </c>
      <c r="G33" s="279"/>
      <c r="H33" s="291">
        <f>E33*B33</f>
        <v>0</v>
      </c>
    </row>
    <row r="34" spans="1:8" ht="18.399999999999999" x14ac:dyDescent="0.7">
      <c r="A34" s="15" t="s">
        <v>35</v>
      </c>
      <c r="B34" s="14">
        <v>1900</v>
      </c>
      <c r="C34" s="315"/>
      <c r="D34" s="14">
        <f t="shared" si="4"/>
        <v>0</v>
      </c>
      <c r="E34" s="315">
        <f t="shared" si="5"/>
        <v>0</v>
      </c>
      <c r="G34" s="278"/>
      <c r="H34" s="291">
        <f t="shared" ref="H34:H47" si="6">E34*B34</f>
        <v>0</v>
      </c>
    </row>
    <row r="35" spans="1:8" ht="18.399999999999999" x14ac:dyDescent="0.7">
      <c r="A35" s="15" t="s">
        <v>36</v>
      </c>
      <c r="B35" s="14">
        <v>3500</v>
      </c>
      <c r="C35" s="315"/>
      <c r="D35" s="14">
        <f t="shared" si="4"/>
        <v>0</v>
      </c>
      <c r="E35" s="315">
        <f t="shared" si="5"/>
        <v>0</v>
      </c>
      <c r="G35" s="278"/>
      <c r="H35" s="291">
        <f t="shared" si="6"/>
        <v>0</v>
      </c>
    </row>
    <row r="36" spans="1:8" ht="18.399999999999999" x14ac:dyDescent="0.7">
      <c r="A36" s="15" t="s">
        <v>119</v>
      </c>
      <c r="B36" s="14">
        <v>4000</v>
      </c>
      <c r="C36" s="315"/>
      <c r="D36" s="14">
        <f t="shared" si="4"/>
        <v>0</v>
      </c>
      <c r="E36" s="315">
        <f t="shared" si="5"/>
        <v>0</v>
      </c>
      <c r="G36" s="278"/>
      <c r="H36" s="291">
        <f t="shared" si="6"/>
        <v>0</v>
      </c>
    </row>
    <row r="37" spans="1:8" ht="18.399999999999999" x14ac:dyDescent="0.7">
      <c r="A37" s="15" t="s">
        <v>38</v>
      </c>
      <c r="B37" s="14">
        <v>700</v>
      </c>
      <c r="C37" s="314"/>
      <c r="D37" s="14">
        <f t="shared" si="4"/>
        <v>0</v>
      </c>
      <c r="E37" s="314">
        <f t="shared" si="5"/>
        <v>0</v>
      </c>
      <c r="G37" s="278"/>
      <c r="H37" s="291">
        <f t="shared" si="6"/>
        <v>0</v>
      </c>
    </row>
    <row r="38" spans="1:8" ht="18.399999999999999" x14ac:dyDescent="0.7">
      <c r="A38" s="15" t="s">
        <v>39</v>
      </c>
      <c r="B38" s="14">
        <v>380</v>
      </c>
      <c r="C38" s="315"/>
      <c r="D38" s="14">
        <f t="shared" si="4"/>
        <v>0</v>
      </c>
      <c r="E38" s="315">
        <f t="shared" si="5"/>
        <v>0</v>
      </c>
      <c r="G38" s="278"/>
      <c r="H38" s="291">
        <f t="shared" si="6"/>
        <v>0</v>
      </c>
    </row>
    <row r="39" spans="1:8" ht="18.399999999999999" x14ac:dyDescent="0.7">
      <c r="A39" s="15" t="s">
        <v>123</v>
      </c>
      <c r="B39" s="14">
        <v>8000</v>
      </c>
      <c r="C39" s="315"/>
      <c r="D39" s="14">
        <f t="shared" si="4"/>
        <v>0</v>
      </c>
      <c r="E39" s="315">
        <f t="shared" si="5"/>
        <v>0</v>
      </c>
      <c r="G39" s="278"/>
      <c r="H39" s="291">
        <f t="shared" si="6"/>
        <v>0</v>
      </c>
    </row>
    <row r="40" spans="1:8" ht="18.399999999999999" x14ac:dyDescent="0.7">
      <c r="A40" s="15" t="s">
        <v>103</v>
      </c>
      <c r="B40" s="14">
        <v>1200</v>
      </c>
      <c r="C40" s="315"/>
      <c r="D40" s="14">
        <f t="shared" si="4"/>
        <v>0</v>
      </c>
      <c r="E40" s="315">
        <f t="shared" si="5"/>
        <v>0</v>
      </c>
      <c r="G40" s="278"/>
      <c r="H40" s="291">
        <f>E40*B40</f>
        <v>0</v>
      </c>
    </row>
    <row r="41" spans="1:8" ht="18.399999999999999" x14ac:dyDescent="0.7">
      <c r="A41" s="15" t="s">
        <v>104</v>
      </c>
      <c r="B41" s="14">
        <v>1600</v>
      </c>
      <c r="C41" s="315"/>
      <c r="D41" s="14">
        <f t="shared" si="4"/>
        <v>0</v>
      </c>
      <c r="E41" s="315">
        <f t="shared" si="5"/>
        <v>0</v>
      </c>
      <c r="G41" s="278"/>
      <c r="H41" s="291">
        <f t="shared" si="6"/>
        <v>0</v>
      </c>
    </row>
    <row r="42" spans="1:8" ht="18.399999999999999" x14ac:dyDescent="0.7">
      <c r="A42" s="15" t="s">
        <v>264</v>
      </c>
      <c r="B42" s="14">
        <v>5000</v>
      </c>
      <c r="C42" s="315"/>
      <c r="D42" s="14">
        <f t="shared" si="4"/>
        <v>0</v>
      </c>
      <c r="E42" s="315">
        <f t="shared" si="5"/>
        <v>0</v>
      </c>
      <c r="G42" s="278"/>
      <c r="H42" s="291">
        <f t="shared" si="6"/>
        <v>0</v>
      </c>
    </row>
    <row r="43" spans="1:8" ht="18.399999999999999" x14ac:dyDescent="0.7">
      <c r="A43" s="15" t="s">
        <v>124</v>
      </c>
      <c r="B43" s="14">
        <v>4000</v>
      </c>
      <c r="C43" s="315"/>
      <c r="D43" s="14">
        <f t="shared" si="4"/>
        <v>0</v>
      </c>
      <c r="E43" s="315">
        <f t="shared" si="5"/>
        <v>0</v>
      </c>
      <c r="G43" s="278"/>
      <c r="H43" s="291">
        <f t="shared" si="6"/>
        <v>0</v>
      </c>
    </row>
    <row r="44" spans="1:8" ht="18.399999999999999" hidden="1" outlineLevel="1" x14ac:dyDescent="0.7">
      <c r="A44" s="15"/>
      <c r="B44" s="14"/>
      <c r="C44" s="315"/>
      <c r="D44" s="14"/>
      <c r="F44" s="234">
        <f>D44</f>
        <v>0</v>
      </c>
      <c r="G44" s="278"/>
      <c r="H44" s="291">
        <f t="shared" si="6"/>
        <v>0</v>
      </c>
    </row>
    <row r="45" spans="1:8" ht="18.399999999999999" hidden="1" outlineLevel="1" x14ac:dyDescent="0.7">
      <c r="A45" s="15"/>
      <c r="B45" s="14"/>
      <c r="C45" s="315"/>
      <c r="D45" s="14"/>
      <c r="F45" s="234">
        <f>D45</f>
        <v>0</v>
      </c>
      <c r="G45" s="278"/>
      <c r="H45" s="291">
        <f t="shared" si="6"/>
        <v>0</v>
      </c>
    </row>
    <row r="46" spans="1:8" ht="18.399999999999999" hidden="1" outlineLevel="1" x14ac:dyDescent="0.7">
      <c r="A46" s="15"/>
      <c r="B46" s="14"/>
      <c r="C46" s="315"/>
      <c r="D46" s="14"/>
      <c r="F46" s="234">
        <f>D46</f>
        <v>0</v>
      </c>
      <c r="G46" s="278"/>
      <c r="H46" s="291">
        <f t="shared" si="6"/>
        <v>0</v>
      </c>
    </row>
    <row r="47" spans="1:8" ht="18.399999999999999" hidden="1" outlineLevel="1" x14ac:dyDescent="0.7">
      <c r="A47" s="15"/>
      <c r="B47" s="14"/>
      <c r="C47" s="315"/>
      <c r="D47" s="14"/>
      <c r="F47" s="234"/>
      <c r="G47" s="278"/>
      <c r="H47" s="291">
        <f t="shared" si="6"/>
        <v>0</v>
      </c>
    </row>
    <row r="48" spans="1:8" ht="63.75" customHeight="1" collapsed="1" thickBot="1" x14ac:dyDescent="0.75">
      <c r="A48" s="23" t="s">
        <v>127</v>
      </c>
      <c r="B48" s="22" t="s">
        <v>28</v>
      </c>
      <c r="C48" s="313" t="s">
        <v>154</v>
      </c>
      <c r="D48" s="109" t="s">
        <v>155</v>
      </c>
      <c r="E48" s="356" t="s">
        <v>153</v>
      </c>
      <c r="G48" s="278"/>
    </row>
    <row r="49" spans="1:15" ht="18.75" thickBot="1" x14ac:dyDescent="0.75">
      <c r="A49" s="60">
        <f>SUM(D50:D58)</f>
        <v>0</v>
      </c>
      <c r="B49" s="27" t="s">
        <v>4</v>
      </c>
      <c r="C49" s="309" t="s">
        <v>5</v>
      </c>
      <c r="D49" s="110">
        <f>SUM(D50:D58)</f>
        <v>0</v>
      </c>
      <c r="E49" s="357">
        <f>SUM(F50:F58)</f>
        <v>0</v>
      </c>
      <c r="F49" s="450" t="s">
        <v>53</v>
      </c>
      <c r="G49" s="451"/>
      <c r="H49" s="451"/>
    </row>
    <row r="50" spans="1:15" ht="18.399999999999999" x14ac:dyDescent="0.45">
      <c r="A50" s="52" t="s">
        <v>105</v>
      </c>
      <c r="B50" s="53">
        <v>380</v>
      </c>
      <c r="C50" s="317"/>
      <c r="D50" s="53">
        <f t="shared" ref="D50:D57" si="7">B50*C50</f>
        <v>0</v>
      </c>
      <c r="E50" s="417">
        <f>C50</f>
        <v>0</v>
      </c>
      <c r="G50" s="279"/>
      <c r="H50" s="291">
        <f>E50*B50</f>
        <v>0</v>
      </c>
    </row>
    <row r="51" spans="1:15" ht="18.399999999999999" x14ac:dyDescent="0.45">
      <c r="A51" s="50" t="s">
        <v>106</v>
      </c>
      <c r="B51" s="48">
        <v>240</v>
      </c>
      <c r="C51" s="318"/>
      <c r="D51" s="48">
        <f>B51*C51</f>
        <v>0</v>
      </c>
      <c r="E51" s="318">
        <f t="shared" ref="E51:E59" si="8">C51</f>
        <v>0</v>
      </c>
      <c r="G51" s="280"/>
      <c r="H51" s="291">
        <f>E51*B51</f>
        <v>0</v>
      </c>
    </row>
    <row r="52" spans="1:15" ht="18.399999999999999" x14ac:dyDescent="0.45">
      <c r="A52" s="50" t="s">
        <v>135</v>
      </c>
      <c r="B52" s="48">
        <v>530</v>
      </c>
      <c r="C52" s="318"/>
      <c r="D52" s="48">
        <f t="shared" si="7"/>
        <v>0</v>
      </c>
      <c r="E52" s="318">
        <f t="shared" si="8"/>
        <v>0</v>
      </c>
      <c r="G52" s="280"/>
      <c r="H52" s="291">
        <f>E52*B52</f>
        <v>0</v>
      </c>
    </row>
    <row r="53" spans="1:15" ht="18.399999999999999" x14ac:dyDescent="0.45">
      <c r="A53" s="50" t="s">
        <v>107</v>
      </c>
      <c r="B53" s="48">
        <v>180</v>
      </c>
      <c r="C53" s="318"/>
      <c r="D53" s="48">
        <f t="shared" si="7"/>
        <v>0</v>
      </c>
      <c r="E53" s="318">
        <f t="shared" si="8"/>
        <v>0</v>
      </c>
      <c r="G53" s="280"/>
      <c r="H53" s="291">
        <f>E53*B53</f>
        <v>0</v>
      </c>
    </row>
    <row r="54" spans="1:15" ht="18.399999999999999" x14ac:dyDescent="0.45">
      <c r="A54" s="50" t="s">
        <v>42</v>
      </c>
      <c r="B54" s="48">
        <v>100</v>
      </c>
      <c r="C54" s="319"/>
      <c r="D54" s="48">
        <f t="shared" si="7"/>
        <v>0</v>
      </c>
      <c r="E54" s="319">
        <f t="shared" si="8"/>
        <v>0</v>
      </c>
      <c r="F54" s="235"/>
      <c r="G54" s="280"/>
      <c r="H54" s="291">
        <f t="shared" ref="H54:H68" si="9">E54*B54</f>
        <v>0</v>
      </c>
    </row>
    <row r="55" spans="1:15" ht="18.399999999999999" x14ac:dyDescent="0.45">
      <c r="A55" s="50" t="s">
        <v>265</v>
      </c>
      <c r="B55" s="48">
        <v>380</v>
      </c>
      <c r="C55" s="319"/>
      <c r="D55" s="48">
        <f>B55*C55</f>
        <v>0</v>
      </c>
      <c r="E55" s="319">
        <f t="shared" si="8"/>
        <v>0</v>
      </c>
      <c r="F55" s="235"/>
      <c r="G55" s="280"/>
      <c r="H55" s="291">
        <f t="shared" si="9"/>
        <v>0</v>
      </c>
    </row>
    <row r="56" spans="1:15" ht="18.75" thickBot="1" x14ac:dyDescent="0.5">
      <c r="A56" s="50" t="s">
        <v>72</v>
      </c>
      <c r="B56" s="48">
        <v>15000</v>
      </c>
      <c r="C56" s="319"/>
      <c r="D56" s="48">
        <f t="shared" si="7"/>
        <v>0</v>
      </c>
      <c r="E56" s="319">
        <f t="shared" si="8"/>
        <v>0</v>
      </c>
      <c r="F56" s="235"/>
      <c r="G56" s="280"/>
      <c r="H56" s="291">
        <f t="shared" si="9"/>
        <v>0</v>
      </c>
    </row>
    <row r="57" spans="1:15" ht="18.399999999999999" x14ac:dyDescent="0.45">
      <c r="A57" s="50" t="s">
        <v>108</v>
      </c>
      <c r="B57" s="48">
        <v>3000</v>
      </c>
      <c r="C57" s="319"/>
      <c r="D57" s="48">
        <f t="shared" si="7"/>
        <v>0</v>
      </c>
      <c r="E57" s="319">
        <f t="shared" si="8"/>
        <v>0</v>
      </c>
      <c r="F57" s="235"/>
      <c r="G57" s="280"/>
      <c r="H57" s="291">
        <f t="shared" si="9"/>
        <v>0</v>
      </c>
      <c r="J57" s="98" t="s">
        <v>200</v>
      </c>
      <c r="K57" s="29" t="s">
        <v>47</v>
      </c>
      <c r="L57" s="30" t="s">
        <v>48</v>
      </c>
      <c r="M57" s="30" t="s">
        <v>49</v>
      </c>
      <c r="N57" s="31" t="s">
        <v>50</v>
      </c>
      <c r="O57" s="32">
        <v>2000</v>
      </c>
    </row>
    <row r="58" spans="1:15" ht="18.75" thickBot="1" x14ac:dyDescent="0.5">
      <c r="A58" s="50" t="s">
        <v>229</v>
      </c>
      <c r="B58" s="48">
        <v>360</v>
      </c>
      <c r="C58" s="318"/>
      <c r="D58" s="48">
        <f>B58*C58</f>
        <v>0</v>
      </c>
      <c r="E58" s="318">
        <f t="shared" si="8"/>
        <v>0</v>
      </c>
      <c r="F58" s="235"/>
      <c r="G58" s="280"/>
      <c r="H58" s="291">
        <f t="shared" si="9"/>
        <v>0</v>
      </c>
      <c r="J58" s="38">
        <f>Díj!C51</f>
        <v>0</v>
      </c>
      <c r="K58" s="34">
        <v>1.5</v>
      </c>
      <c r="L58" s="35">
        <f>J58*K58*10</f>
        <v>0</v>
      </c>
      <c r="M58" s="36">
        <f>L58*1.6</f>
        <v>0</v>
      </c>
      <c r="N58" s="39">
        <f>M58/25</f>
        <v>0</v>
      </c>
      <c r="O58" s="37">
        <f>N58*O57</f>
        <v>0</v>
      </c>
    </row>
    <row r="59" spans="1:15" ht="18.399999999999999" x14ac:dyDescent="0.45">
      <c r="A59" s="15" t="s">
        <v>228</v>
      </c>
      <c r="B59" s="14">
        <v>3500</v>
      </c>
      <c r="C59" s="319"/>
      <c r="D59" s="48">
        <f>B59*C59</f>
        <v>0</v>
      </c>
      <c r="E59" s="319">
        <f t="shared" si="8"/>
        <v>0</v>
      </c>
      <c r="F59" s="235"/>
      <c r="G59" s="280"/>
      <c r="H59" s="291">
        <f t="shared" si="9"/>
        <v>0</v>
      </c>
    </row>
    <row r="60" spans="1:15" ht="18.399999999999999" hidden="1" outlineLevel="1" x14ac:dyDescent="0.7">
      <c r="A60" s="15"/>
      <c r="B60" s="14"/>
      <c r="C60" s="314"/>
      <c r="D60" s="48">
        <f>B60*C60</f>
        <v>0</v>
      </c>
      <c r="E60" s="358"/>
      <c r="F60" s="235">
        <f>D60</f>
        <v>0</v>
      </c>
      <c r="G60" s="280"/>
      <c r="H60" s="291">
        <f t="shared" si="9"/>
        <v>0</v>
      </c>
    </row>
    <row r="61" spans="1:15" ht="18.399999999999999" hidden="1" outlineLevel="1" x14ac:dyDescent="0.7">
      <c r="A61" s="15"/>
      <c r="B61" s="14"/>
      <c r="C61" s="314"/>
      <c r="D61" s="14">
        <f>B58*C61</f>
        <v>0</v>
      </c>
      <c r="F61" s="234">
        <f t="shared" ref="F61:F68" si="10">D61</f>
        <v>0</v>
      </c>
      <c r="G61" s="280"/>
      <c r="H61" s="291">
        <f t="shared" si="9"/>
        <v>0</v>
      </c>
    </row>
    <row r="62" spans="1:15" ht="18.399999999999999" hidden="1" outlineLevel="1" x14ac:dyDescent="0.7">
      <c r="A62" s="15"/>
      <c r="B62" s="14"/>
      <c r="C62" s="315"/>
      <c r="D62" s="14">
        <f>B60*C62</f>
        <v>0</v>
      </c>
      <c r="F62" s="234">
        <f t="shared" si="10"/>
        <v>0</v>
      </c>
      <c r="G62" s="278"/>
      <c r="H62" s="291">
        <f t="shared" si="9"/>
        <v>0</v>
      </c>
    </row>
    <row r="63" spans="1:15" ht="18.399999999999999" hidden="1" outlineLevel="1" x14ac:dyDescent="0.7">
      <c r="A63" s="15"/>
      <c r="B63" s="14"/>
      <c r="C63" s="314"/>
      <c r="D63" s="14">
        <f t="shared" ref="D63:D68" si="11">B63*C63</f>
        <v>0</v>
      </c>
      <c r="F63" s="234">
        <f t="shared" si="10"/>
        <v>0</v>
      </c>
      <c r="G63" s="278"/>
      <c r="H63" s="291">
        <f t="shared" si="9"/>
        <v>0</v>
      </c>
    </row>
    <row r="64" spans="1:15" ht="18.399999999999999" hidden="1" outlineLevel="1" x14ac:dyDescent="0.7">
      <c r="A64" s="15"/>
      <c r="B64" s="14"/>
      <c r="C64" s="315"/>
      <c r="D64" s="14">
        <f t="shared" si="11"/>
        <v>0</v>
      </c>
      <c r="F64" s="234">
        <f t="shared" si="10"/>
        <v>0</v>
      </c>
      <c r="G64" s="278"/>
      <c r="H64" s="291">
        <f t="shared" si="9"/>
        <v>0</v>
      </c>
    </row>
    <row r="65" spans="1:15" ht="18.399999999999999" hidden="1" outlineLevel="1" x14ac:dyDescent="0.7">
      <c r="A65" s="15"/>
      <c r="B65" s="14"/>
      <c r="C65" s="314"/>
      <c r="D65" s="14">
        <f t="shared" si="11"/>
        <v>0</v>
      </c>
      <c r="F65" s="234">
        <f t="shared" si="10"/>
        <v>0</v>
      </c>
      <c r="G65" s="278"/>
      <c r="H65" s="291">
        <f t="shared" si="9"/>
        <v>0</v>
      </c>
    </row>
    <row r="66" spans="1:15" ht="18.399999999999999" hidden="1" outlineLevel="1" x14ac:dyDescent="0.7">
      <c r="A66" s="15"/>
      <c r="B66" s="14"/>
      <c r="C66" s="311"/>
      <c r="D66" s="14">
        <f t="shared" si="11"/>
        <v>0</v>
      </c>
      <c r="F66" s="234">
        <f t="shared" si="10"/>
        <v>0</v>
      </c>
      <c r="G66" s="278"/>
      <c r="H66" s="291">
        <f t="shared" si="9"/>
        <v>0</v>
      </c>
    </row>
    <row r="67" spans="1:15" ht="18.399999999999999" hidden="1" outlineLevel="1" x14ac:dyDescent="0.7">
      <c r="A67" s="61"/>
      <c r="B67" s="14"/>
      <c r="C67" s="311"/>
      <c r="D67" s="14">
        <f t="shared" si="11"/>
        <v>0</v>
      </c>
      <c r="F67" s="234">
        <f t="shared" si="10"/>
        <v>0</v>
      </c>
      <c r="G67" s="278"/>
      <c r="H67" s="291">
        <f t="shared" si="9"/>
        <v>0</v>
      </c>
    </row>
    <row r="68" spans="1:15" ht="18.399999999999999" hidden="1" outlineLevel="1" x14ac:dyDescent="0.7">
      <c r="A68" s="15"/>
      <c r="B68" s="14"/>
      <c r="C68" s="311"/>
      <c r="D68" s="14">
        <f t="shared" si="11"/>
        <v>0</v>
      </c>
      <c r="F68" s="234">
        <f t="shared" si="10"/>
        <v>0</v>
      </c>
      <c r="G68" s="278"/>
      <c r="H68" s="291">
        <f t="shared" si="9"/>
        <v>0</v>
      </c>
    </row>
    <row r="69" spans="1:15" ht="63.75" customHeight="1" collapsed="1" thickBot="1" x14ac:dyDescent="0.75">
      <c r="A69" s="23" t="s">
        <v>9</v>
      </c>
      <c r="B69" s="22" t="s">
        <v>28</v>
      </c>
      <c r="C69" s="313" t="s">
        <v>154</v>
      </c>
      <c r="D69" s="109" t="s">
        <v>155</v>
      </c>
      <c r="E69" s="356" t="s">
        <v>153</v>
      </c>
      <c r="G69" s="278"/>
      <c r="J69" s="229"/>
    </row>
    <row r="70" spans="1:15" ht="21.6" customHeight="1" thickBot="1" x14ac:dyDescent="0.75">
      <c r="A70" s="60">
        <f>SUM(D71:D75)</f>
        <v>0</v>
      </c>
      <c r="B70" s="27" t="s">
        <v>4</v>
      </c>
      <c r="C70" s="309" t="s">
        <v>5</v>
      </c>
      <c r="D70" s="110">
        <f>SUM(D71:D82)</f>
        <v>0</v>
      </c>
      <c r="E70" s="357">
        <f>SUM(F71:F75)</f>
        <v>0</v>
      </c>
      <c r="F70" s="450" t="s">
        <v>53</v>
      </c>
      <c r="G70" s="451"/>
      <c r="H70" s="451"/>
      <c r="J70" s="98" t="str">
        <f>A73</f>
        <v>aljzat kiegyenlítés</v>
      </c>
      <c r="K70" s="29" t="s">
        <v>47</v>
      </c>
      <c r="L70" s="30" t="s">
        <v>48</v>
      </c>
      <c r="M70" s="30" t="s">
        <v>49</v>
      </c>
      <c r="N70" s="31" t="s">
        <v>50</v>
      </c>
      <c r="O70" s="32">
        <v>3300</v>
      </c>
    </row>
    <row r="71" spans="1:15" ht="18.75" thickBot="1" x14ac:dyDescent="0.5">
      <c r="A71" s="52" t="s">
        <v>179</v>
      </c>
      <c r="B71" s="53">
        <v>3000</v>
      </c>
      <c r="C71" s="320"/>
      <c r="D71" s="48">
        <f t="shared" ref="D71:D77" si="12">B71*C71</f>
        <v>0</v>
      </c>
      <c r="E71" s="322">
        <f t="shared" ref="E71:E77" si="13">C71</f>
        <v>0</v>
      </c>
      <c r="F71" s="234"/>
      <c r="G71" s="279"/>
      <c r="H71" s="291">
        <f t="shared" ref="H71:H77" si="14">E71*B71</f>
        <v>0</v>
      </c>
      <c r="J71" s="38">
        <f>Díj!C52</f>
        <v>0</v>
      </c>
      <c r="K71" s="34">
        <v>0.7</v>
      </c>
      <c r="L71" s="35">
        <f>J71*K71*10</f>
        <v>0</v>
      </c>
      <c r="M71" s="36">
        <f>L71*1.6</f>
        <v>0</v>
      </c>
      <c r="N71" s="371">
        <f>M71/25</f>
        <v>0</v>
      </c>
      <c r="O71" s="37">
        <f>N71*O70</f>
        <v>0</v>
      </c>
    </row>
    <row r="72" spans="1:15" ht="18.75" thickBot="1" x14ac:dyDescent="0.6">
      <c r="A72" s="50" t="s">
        <v>231</v>
      </c>
      <c r="B72" s="53">
        <v>3000</v>
      </c>
      <c r="C72" s="320"/>
      <c r="D72" s="48">
        <f t="shared" si="12"/>
        <v>0</v>
      </c>
      <c r="E72" s="322">
        <f t="shared" si="13"/>
        <v>0</v>
      </c>
      <c r="F72" s="235"/>
      <c r="G72" s="280"/>
      <c r="H72" s="291">
        <f t="shared" si="14"/>
        <v>0</v>
      </c>
      <c r="J72" s="199"/>
      <c r="K72" s="199"/>
      <c r="L72" s="199"/>
    </row>
    <row r="73" spans="1:15" ht="18.399999999999999" x14ac:dyDescent="0.45">
      <c r="A73" s="50" t="s">
        <v>165</v>
      </c>
      <c r="B73" s="53">
        <v>3500</v>
      </c>
      <c r="C73" s="320"/>
      <c r="D73" s="48">
        <f t="shared" si="12"/>
        <v>0</v>
      </c>
      <c r="E73" s="322">
        <f t="shared" si="13"/>
        <v>0</v>
      </c>
      <c r="F73" s="234"/>
      <c r="G73" s="280"/>
      <c r="H73" s="291">
        <f t="shared" si="14"/>
        <v>0</v>
      </c>
      <c r="J73" s="98" t="str">
        <f>A74</f>
        <v>aljzat betonozás</v>
      </c>
      <c r="K73" s="29" t="s">
        <v>47</v>
      </c>
      <c r="L73" s="30" t="s">
        <v>48</v>
      </c>
      <c r="M73" s="30" t="s">
        <v>49</v>
      </c>
      <c r="N73" s="31" t="s">
        <v>50</v>
      </c>
      <c r="O73" s="32">
        <v>850</v>
      </c>
    </row>
    <row r="74" spans="1:15" ht="18.75" thickBot="1" x14ac:dyDescent="0.5">
      <c r="A74" s="50" t="s">
        <v>178</v>
      </c>
      <c r="B74" s="48">
        <v>900</v>
      </c>
      <c r="C74" s="321"/>
      <c r="D74" s="48">
        <f t="shared" si="12"/>
        <v>0</v>
      </c>
      <c r="E74" s="322">
        <f t="shared" si="13"/>
        <v>0</v>
      </c>
      <c r="F74" s="234"/>
      <c r="G74" s="280"/>
      <c r="H74" s="291">
        <f t="shared" si="14"/>
        <v>0</v>
      </c>
      <c r="J74" s="38">
        <f>Díj!C53</f>
        <v>0</v>
      </c>
      <c r="K74" s="34">
        <v>5</v>
      </c>
      <c r="L74" s="35">
        <f>J74*K74*10</f>
        <v>0</v>
      </c>
      <c r="M74" s="36">
        <f>L74*1.6</f>
        <v>0</v>
      </c>
      <c r="N74" s="39">
        <f>M74/25</f>
        <v>0</v>
      </c>
      <c r="O74" s="37">
        <f>N74*O73</f>
        <v>0</v>
      </c>
    </row>
    <row r="75" spans="1:15" ht="18.75" thickBot="1" x14ac:dyDescent="0.5">
      <c r="A75" s="50" t="s">
        <v>230</v>
      </c>
      <c r="B75" s="48">
        <v>3000</v>
      </c>
      <c r="C75" s="321"/>
      <c r="D75" s="48">
        <f t="shared" si="12"/>
        <v>0</v>
      </c>
      <c r="E75" s="322">
        <f t="shared" si="13"/>
        <v>0</v>
      </c>
      <c r="F75" s="234"/>
      <c r="G75" s="280"/>
      <c r="H75" s="291">
        <f t="shared" si="14"/>
        <v>0</v>
      </c>
    </row>
    <row r="76" spans="1:15" ht="45" x14ac:dyDescent="0.45">
      <c r="A76" s="50" t="s">
        <v>232</v>
      </c>
      <c r="B76" s="48">
        <v>4000</v>
      </c>
      <c r="C76" s="326"/>
      <c r="D76" s="48">
        <f t="shared" si="12"/>
        <v>0</v>
      </c>
      <c r="E76" s="326">
        <f t="shared" si="13"/>
        <v>0</v>
      </c>
      <c r="F76" s="234"/>
      <c r="G76" s="280"/>
      <c r="H76" s="291">
        <f t="shared" si="14"/>
        <v>0</v>
      </c>
      <c r="J76" s="98" t="s">
        <v>185</v>
      </c>
      <c r="K76" s="29" t="s">
        <v>47</v>
      </c>
      <c r="L76" s="30" t="s">
        <v>48</v>
      </c>
      <c r="M76" s="30" t="s">
        <v>49</v>
      </c>
      <c r="N76" s="31" t="s">
        <v>50</v>
      </c>
      <c r="O76" s="32">
        <v>2000</v>
      </c>
    </row>
    <row r="77" spans="1:15" ht="18.75" thickBot="1" x14ac:dyDescent="0.75">
      <c r="A77" s="50" t="s">
        <v>233</v>
      </c>
      <c r="B77" s="48">
        <v>2500</v>
      </c>
      <c r="C77" s="315"/>
      <c r="D77" s="48">
        <f t="shared" si="12"/>
        <v>0</v>
      </c>
      <c r="E77" s="315">
        <f t="shared" si="13"/>
        <v>0</v>
      </c>
      <c r="F77" s="234"/>
      <c r="G77" s="280"/>
      <c r="H77" s="291">
        <f t="shared" si="14"/>
        <v>0</v>
      </c>
      <c r="J77" s="38">
        <f>Díj!C51</f>
        <v>0</v>
      </c>
      <c r="K77" s="34">
        <v>1</v>
      </c>
      <c r="L77" s="35">
        <f>J77*K77*10</f>
        <v>0</v>
      </c>
      <c r="M77" s="36">
        <f>L77*1.6</f>
        <v>0</v>
      </c>
      <c r="N77" s="39">
        <f>M77/25</f>
        <v>0</v>
      </c>
      <c r="O77" s="37">
        <f>N77*O76</f>
        <v>0</v>
      </c>
    </row>
    <row r="78" spans="1:15" ht="18.399999999999999" hidden="1" outlineLevel="1" x14ac:dyDescent="0.65">
      <c r="A78" s="197"/>
      <c r="B78" s="48"/>
      <c r="C78" s="322"/>
      <c r="D78" s="198"/>
      <c r="E78" s="322"/>
      <c r="F78" s="234"/>
      <c r="G78" s="280"/>
      <c r="M78" s="40"/>
      <c r="N78" s="41"/>
    </row>
    <row r="79" spans="1:15" ht="18.399999999999999" hidden="1" outlineLevel="1" x14ac:dyDescent="0.7">
      <c r="A79" s="15"/>
      <c r="B79" s="14"/>
      <c r="C79" s="315"/>
      <c r="D79" s="14"/>
      <c r="E79" s="315"/>
      <c r="F79" s="234"/>
      <c r="G79" s="280"/>
      <c r="K79" s="64"/>
      <c r="M79" s="40"/>
      <c r="N79" s="41"/>
    </row>
    <row r="80" spans="1:15" ht="18.399999999999999" hidden="1" outlineLevel="1" x14ac:dyDescent="0.7">
      <c r="A80" s="15"/>
      <c r="B80" s="14"/>
      <c r="C80" s="323"/>
      <c r="D80" s="14"/>
      <c r="E80" s="323"/>
      <c r="F80" s="234"/>
      <c r="G80" s="278"/>
    </row>
    <row r="81" spans="1:12" ht="18.399999999999999" hidden="1" outlineLevel="1" x14ac:dyDescent="0.7">
      <c r="A81" s="15"/>
      <c r="B81" s="14"/>
      <c r="C81" s="315"/>
      <c r="D81" s="14"/>
      <c r="E81" s="315"/>
      <c r="F81" s="234"/>
      <c r="G81" s="278"/>
      <c r="K81" s="63"/>
    </row>
    <row r="82" spans="1:12" ht="18.399999999999999" hidden="1" outlineLevel="1" x14ac:dyDescent="0.7">
      <c r="A82" s="15"/>
      <c r="B82" s="14"/>
      <c r="C82" s="315"/>
      <c r="D82" s="14"/>
      <c r="E82" s="315"/>
      <c r="F82" s="234"/>
      <c r="G82" s="278"/>
      <c r="K82" s="63"/>
    </row>
    <row r="83" spans="1:12" ht="18.75" hidden="1" outlineLevel="1" thickBot="1" x14ac:dyDescent="0.75">
      <c r="A83" s="15"/>
      <c r="B83" s="14"/>
      <c r="C83" s="324"/>
      <c r="D83" s="14">
        <f>B83*C83</f>
        <v>0</v>
      </c>
      <c r="F83" s="234"/>
      <c r="G83" s="278"/>
      <c r="K83" s="62"/>
    </row>
    <row r="84" spans="1:12" ht="15.6" hidden="1" customHeight="1" outlineLevel="1" x14ac:dyDescent="0.45">
      <c r="A84" s="92"/>
      <c r="B84" s="93"/>
      <c r="C84" s="325"/>
      <c r="D84" s="93"/>
      <c r="E84" s="359"/>
      <c r="F84" s="234"/>
      <c r="G84" s="278"/>
      <c r="I84" s="111"/>
      <c r="J84" s="112"/>
    </row>
    <row r="85" spans="1:12" ht="15.6" hidden="1" customHeight="1" outlineLevel="1" x14ac:dyDescent="0.45">
      <c r="A85" s="50"/>
      <c r="B85" s="48"/>
      <c r="C85" s="326"/>
      <c r="D85" s="99"/>
      <c r="E85" s="360"/>
      <c r="F85" s="234"/>
      <c r="G85" s="278"/>
      <c r="I85" s="111"/>
      <c r="J85" s="112"/>
    </row>
    <row r="86" spans="1:12" ht="63.75" customHeight="1" collapsed="1" thickBot="1" x14ac:dyDescent="0.75">
      <c r="A86" s="23" t="s">
        <v>273</v>
      </c>
      <c r="B86" s="22" t="s">
        <v>28</v>
      </c>
      <c r="C86" s="313" t="s">
        <v>154</v>
      </c>
      <c r="D86" s="109" t="s">
        <v>155</v>
      </c>
      <c r="E86" s="356" t="s">
        <v>153</v>
      </c>
      <c r="J86" s="408" t="s">
        <v>304</v>
      </c>
    </row>
    <row r="87" spans="1:12" ht="18.75" thickBot="1" x14ac:dyDescent="0.75">
      <c r="A87" s="60">
        <f>SUM(D88:D95)</f>
        <v>425771.42857142858</v>
      </c>
      <c r="B87" s="27" t="s">
        <v>4</v>
      </c>
      <c r="C87" s="309" t="s">
        <v>5</v>
      </c>
      <c r="D87" s="110">
        <f>SUM(D88:D95)</f>
        <v>425771.42857142858</v>
      </c>
      <c r="E87" s="357"/>
      <c r="F87" s="450" t="s">
        <v>53</v>
      </c>
      <c r="G87" s="451"/>
      <c r="H87" s="451"/>
      <c r="J87" s="12" t="s">
        <v>302</v>
      </c>
      <c r="K87" s="12" t="s">
        <v>303</v>
      </c>
    </row>
    <row r="88" spans="1:12" s="390" customFormat="1" ht="18.399999999999999" x14ac:dyDescent="0.45">
      <c r="A88" s="384" t="s">
        <v>274</v>
      </c>
      <c r="B88" s="385">
        <v>2000</v>
      </c>
      <c r="C88" s="386">
        <f>Díj!C64*5</f>
        <v>76.349999999999994</v>
      </c>
      <c r="D88" s="387">
        <f t="shared" ref="D88:D92" si="15">B88*C88</f>
        <v>152700</v>
      </c>
      <c r="E88" s="386">
        <f t="shared" ref="E88:E92" si="16">C88</f>
        <v>76.349999999999994</v>
      </c>
      <c r="G88" s="388"/>
      <c r="H88" s="389">
        <f t="shared" ref="H88:H95" si="17">E88*B88</f>
        <v>152700</v>
      </c>
      <c r="K88" s="407"/>
      <c r="L88" s="406">
        <v>45000</v>
      </c>
    </row>
    <row r="89" spans="1:12" s="390" customFormat="1" ht="18.399999999999999" x14ac:dyDescent="0.45">
      <c r="A89" s="384" t="s">
        <v>275</v>
      </c>
      <c r="B89" s="385">
        <v>5000</v>
      </c>
      <c r="C89" s="423">
        <f>Díj!C70</f>
        <v>4</v>
      </c>
      <c r="D89" s="385">
        <f t="shared" si="15"/>
        <v>20000</v>
      </c>
      <c r="E89" s="386">
        <f t="shared" si="16"/>
        <v>4</v>
      </c>
      <c r="G89" s="391"/>
      <c r="H89" s="389">
        <f t="shared" si="17"/>
        <v>20000</v>
      </c>
      <c r="K89" s="407"/>
      <c r="L89" s="406">
        <v>69000</v>
      </c>
    </row>
    <row r="90" spans="1:12" s="390" customFormat="1" ht="18.399999999999999" x14ac:dyDescent="0.45">
      <c r="A90" s="384" t="s">
        <v>276</v>
      </c>
      <c r="B90" s="385">
        <v>15000</v>
      </c>
      <c r="C90" s="392">
        <f>Díj!C64/2.1</f>
        <v>7.2714285714285714</v>
      </c>
      <c r="D90" s="385">
        <f t="shared" si="15"/>
        <v>109071.42857142857</v>
      </c>
      <c r="E90" s="392">
        <f>C90</f>
        <v>7.2714285714285714</v>
      </c>
      <c r="G90" s="391"/>
      <c r="H90" s="389">
        <f t="shared" si="17"/>
        <v>109071.42857142857</v>
      </c>
      <c r="K90" s="407"/>
      <c r="L90" s="406">
        <v>87000</v>
      </c>
    </row>
    <row r="91" spans="1:12" s="390" customFormat="1" ht="18.399999999999999" x14ac:dyDescent="0.5">
      <c r="A91" s="384" t="s">
        <v>312</v>
      </c>
      <c r="B91" s="387">
        <v>8000</v>
      </c>
      <c r="C91" s="393">
        <v>8</v>
      </c>
      <c r="D91" s="385">
        <f t="shared" si="15"/>
        <v>64000</v>
      </c>
      <c r="E91" s="393">
        <f t="shared" si="16"/>
        <v>8</v>
      </c>
      <c r="G91" s="391"/>
      <c r="H91" s="389">
        <f t="shared" si="17"/>
        <v>64000</v>
      </c>
      <c r="J91" s="390" t="s">
        <v>299</v>
      </c>
      <c r="K91" s="382">
        <v>30000</v>
      </c>
      <c r="L91" s="435">
        <f>K91/6</f>
        <v>5000</v>
      </c>
    </row>
    <row r="92" spans="1:12" s="390" customFormat="1" ht="18.399999999999999" x14ac:dyDescent="0.5">
      <c r="A92" s="384" t="s">
        <v>325</v>
      </c>
      <c r="B92" s="387">
        <v>10000</v>
      </c>
      <c r="C92" s="386">
        <v>4</v>
      </c>
      <c r="D92" s="385">
        <f t="shared" si="15"/>
        <v>40000</v>
      </c>
      <c r="E92" s="409">
        <f t="shared" si="16"/>
        <v>4</v>
      </c>
      <c r="G92" s="391"/>
      <c r="H92" s="389">
        <f t="shared" si="17"/>
        <v>40000</v>
      </c>
      <c r="J92" s="390" t="s">
        <v>300</v>
      </c>
      <c r="K92" s="382">
        <v>40000</v>
      </c>
      <c r="L92" s="435">
        <f t="shared" ref="L92:L95" si="18">K92/6</f>
        <v>6666.666666666667</v>
      </c>
    </row>
    <row r="93" spans="1:12" s="390" customFormat="1" ht="18.399999999999999" x14ac:dyDescent="0.5">
      <c r="A93" s="384" t="s">
        <v>320</v>
      </c>
      <c r="B93" s="387">
        <v>3000</v>
      </c>
      <c r="C93" s="433">
        <v>8</v>
      </c>
      <c r="D93" s="385">
        <f>B93*C93</f>
        <v>24000</v>
      </c>
      <c r="E93" s="411">
        <v>8</v>
      </c>
      <c r="G93" s="391"/>
      <c r="H93" s="389">
        <f t="shared" si="17"/>
        <v>24000</v>
      </c>
      <c r="J93" s="390" t="s">
        <v>301</v>
      </c>
      <c r="K93" s="382">
        <v>12000</v>
      </c>
      <c r="L93" s="435">
        <f t="shared" si="18"/>
        <v>2000</v>
      </c>
    </row>
    <row r="94" spans="1:12" s="390" customFormat="1" ht="18.399999999999999" x14ac:dyDescent="0.5">
      <c r="A94" s="384" t="s">
        <v>305</v>
      </c>
      <c r="B94" s="387">
        <v>4000</v>
      </c>
      <c r="C94" s="410">
        <v>1</v>
      </c>
      <c r="D94" s="385">
        <f>B94*C94</f>
        <v>4000</v>
      </c>
      <c r="E94" s="410">
        <f>C94</f>
        <v>1</v>
      </c>
      <c r="G94" s="391"/>
      <c r="H94" s="389">
        <f t="shared" si="17"/>
        <v>4000</v>
      </c>
      <c r="J94" s="390" t="s">
        <v>323</v>
      </c>
      <c r="K94" s="382">
        <v>10000</v>
      </c>
      <c r="L94" s="435">
        <f t="shared" si="18"/>
        <v>1666.6666666666667</v>
      </c>
    </row>
    <row r="95" spans="1:12" s="390" customFormat="1" ht="18.399999999999999" x14ac:dyDescent="0.5">
      <c r="A95" s="384" t="s">
        <v>306</v>
      </c>
      <c r="B95" s="387">
        <v>6000</v>
      </c>
      <c r="C95" s="410">
        <v>2</v>
      </c>
      <c r="D95" s="385">
        <f>B95*C95</f>
        <v>12000</v>
      </c>
      <c r="E95" s="410">
        <f>C95</f>
        <v>2</v>
      </c>
      <c r="G95" s="391"/>
      <c r="H95" s="389">
        <f t="shared" si="17"/>
        <v>12000</v>
      </c>
      <c r="J95" s="390" t="s">
        <v>324</v>
      </c>
      <c r="K95" s="382">
        <v>13000</v>
      </c>
      <c r="L95" s="435">
        <f t="shared" si="18"/>
        <v>2166.6666666666665</v>
      </c>
    </row>
    <row r="96" spans="1:12" ht="63.75" customHeight="1" collapsed="1" thickBot="1" x14ac:dyDescent="0.75">
      <c r="A96" s="23" t="s">
        <v>20</v>
      </c>
      <c r="B96" s="22" t="s">
        <v>28</v>
      </c>
      <c r="C96" s="313" t="s">
        <v>154</v>
      </c>
      <c r="D96" s="109" t="s">
        <v>155</v>
      </c>
      <c r="E96" s="356" t="s">
        <v>153</v>
      </c>
      <c r="G96" s="281"/>
      <c r="H96" s="292"/>
    </row>
    <row r="97" spans="1:15" ht="18.75" thickBot="1" x14ac:dyDescent="0.75">
      <c r="A97" s="60">
        <f>SUM(D98:D105)</f>
        <v>0</v>
      </c>
      <c r="B97" s="27" t="s">
        <v>4</v>
      </c>
      <c r="C97" s="309" t="s">
        <v>5</v>
      </c>
      <c r="D97" s="110">
        <f>SUM(D98:D105)</f>
        <v>0</v>
      </c>
      <c r="E97" s="357">
        <f>SUM(F98:F105)</f>
        <v>0</v>
      </c>
      <c r="F97" s="452" t="s">
        <v>53</v>
      </c>
      <c r="G97" s="453"/>
      <c r="H97" s="453"/>
    </row>
    <row r="98" spans="1:15" ht="18.399999999999999" x14ac:dyDescent="0.7">
      <c r="A98" s="17" t="s">
        <v>319</v>
      </c>
      <c r="B98" s="16">
        <v>10000</v>
      </c>
      <c r="C98" s="432"/>
      <c r="D98" s="16">
        <f t="shared" ref="D98:D105" si="19">B98*C98</f>
        <v>0</v>
      </c>
      <c r="E98" s="432">
        <f>C98</f>
        <v>0</v>
      </c>
      <c r="F98" s="234"/>
      <c r="G98" s="279"/>
      <c r="H98" s="291">
        <f t="shared" ref="H98:H105" si="20">E98*B98</f>
        <v>0</v>
      </c>
      <c r="J98" s="28" t="s">
        <v>109</v>
      </c>
      <c r="K98" s="29" t="s">
        <v>47</v>
      </c>
      <c r="L98" s="30" t="s">
        <v>48</v>
      </c>
      <c r="M98" s="30" t="s">
        <v>49</v>
      </c>
      <c r="N98" s="31" t="s">
        <v>50</v>
      </c>
      <c r="O98" s="32">
        <v>3000</v>
      </c>
    </row>
    <row r="99" spans="1:15" s="77" customFormat="1" ht="18.75" thickBot="1" x14ac:dyDescent="0.5">
      <c r="A99" s="244" t="s">
        <v>186</v>
      </c>
      <c r="B99" s="245">
        <f>3000/5</f>
        <v>600</v>
      </c>
      <c r="C99" s="327"/>
      <c r="D99" s="246">
        <f t="shared" si="19"/>
        <v>0</v>
      </c>
      <c r="E99" s="327"/>
      <c r="F99" s="235"/>
      <c r="G99" s="278"/>
      <c r="H99" s="291">
        <f t="shared" si="20"/>
        <v>0</v>
      </c>
      <c r="J99" s="289">
        <f>Díj!C80</f>
        <v>0</v>
      </c>
      <c r="K99" s="237">
        <v>0.8</v>
      </c>
      <c r="L99" s="144">
        <f>J99*K99*10</f>
        <v>0</v>
      </c>
      <c r="M99" s="145">
        <f>L99*1.6</f>
        <v>0</v>
      </c>
      <c r="N99" s="146">
        <f>M99/25</f>
        <v>0</v>
      </c>
      <c r="O99" s="238">
        <f>N99*O98</f>
        <v>0</v>
      </c>
    </row>
    <row r="100" spans="1:15" ht="18.399999999999999" x14ac:dyDescent="0.7">
      <c r="A100" s="244" t="s">
        <v>194</v>
      </c>
      <c r="B100" s="248">
        <v>2800</v>
      </c>
      <c r="C100" s="328"/>
      <c r="D100" s="249">
        <f t="shared" si="19"/>
        <v>0</v>
      </c>
      <c r="E100" s="328"/>
      <c r="F100" s="234"/>
      <c r="G100" s="278"/>
      <c r="H100" s="291">
        <f t="shared" si="20"/>
        <v>0</v>
      </c>
    </row>
    <row r="101" spans="1:15" ht="18.399999999999999" x14ac:dyDescent="0.7">
      <c r="A101" s="244" t="s">
        <v>193</v>
      </c>
      <c r="B101" s="248">
        <v>3500</v>
      </c>
      <c r="C101" s="328"/>
      <c r="D101" s="249">
        <f t="shared" si="19"/>
        <v>0</v>
      </c>
      <c r="E101" s="328"/>
      <c r="F101" s="234"/>
      <c r="G101" s="278"/>
      <c r="H101" s="291">
        <f t="shared" si="20"/>
        <v>0</v>
      </c>
    </row>
    <row r="102" spans="1:15" ht="18.399999999999999" x14ac:dyDescent="0.7">
      <c r="A102" s="50" t="s">
        <v>308</v>
      </c>
      <c r="B102" s="14">
        <v>2000</v>
      </c>
      <c r="C102" s="412"/>
      <c r="D102" s="16">
        <f t="shared" si="19"/>
        <v>0</v>
      </c>
      <c r="E102" s="412">
        <f>C102</f>
        <v>0</v>
      </c>
      <c r="F102" s="234"/>
      <c r="G102" s="278"/>
      <c r="H102" s="291">
        <f>C102*B102</f>
        <v>0</v>
      </c>
    </row>
    <row r="103" spans="1:15" ht="21" customHeight="1" x14ac:dyDescent="0.7">
      <c r="A103" s="50"/>
      <c r="B103" s="14"/>
      <c r="C103" s="340"/>
      <c r="D103" s="16">
        <f t="shared" si="19"/>
        <v>0</v>
      </c>
      <c r="E103" s="340">
        <f>C103</f>
        <v>0</v>
      </c>
      <c r="F103" s="234"/>
      <c r="G103" s="278"/>
      <c r="H103" s="291">
        <f t="shared" si="20"/>
        <v>0</v>
      </c>
      <c r="J103" s="154"/>
    </row>
    <row r="104" spans="1:15" ht="21" hidden="1" customHeight="1" outlineLevel="1" x14ac:dyDescent="0.7">
      <c r="A104" s="50" t="s">
        <v>187</v>
      </c>
      <c r="B104" s="14">
        <v>1102</v>
      </c>
      <c r="C104" s="329"/>
      <c r="D104" s="16">
        <f t="shared" si="19"/>
        <v>0</v>
      </c>
      <c r="E104" s="329">
        <f>C104</f>
        <v>0</v>
      </c>
      <c r="F104" s="234"/>
      <c r="G104" s="278"/>
      <c r="H104" s="291">
        <f t="shared" si="20"/>
        <v>0</v>
      </c>
      <c r="J104" s="154"/>
    </row>
    <row r="105" spans="1:15" ht="18.399999999999999" hidden="1" outlineLevel="1" x14ac:dyDescent="0.7">
      <c r="A105" s="50" t="s">
        <v>187</v>
      </c>
      <c r="B105" s="14">
        <v>1103</v>
      </c>
      <c r="C105" s="329"/>
      <c r="D105" s="16">
        <f t="shared" si="19"/>
        <v>0</v>
      </c>
      <c r="E105" s="329">
        <f>C105</f>
        <v>0</v>
      </c>
      <c r="F105" s="234"/>
      <c r="G105" s="278"/>
      <c r="H105" s="291">
        <f t="shared" si="20"/>
        <v>0</v>
      </c>
    </row>
    <row r="106" spans="1:15" ht="63.75" customHeight="1" collapsed="1" thickBot="1" x14ac:dyDescent="0.75">
      <c r="A106" s="23" t="s">
        <v>21</v>
      </c>
      <c r="B106" s="22" t="s">
        <v>28</v>
      </c>
      <c r="C106" s="313" t="s">
        <v>154</v>
      </c>
      <c r="D106" s="109" t="s">
        <v>155</v>
      </c>
      <c r="E106" s="356" t="s">
        <v>153</v>
      </c>
      <c r="G106" s="278"/>
      <c r="H106" s="291"/>
    </row>
    <row r="107" spans="1:15" ht="18.75" thickBot="1" x14ac:dyDescent="0.75">
      <c r="A107" s="60">
        <f>SUM(D108:D116)</f>
        <v>0</v>
      </c>
      <c r="B107" s="27" t="s">
        <v>4</v>
      </c>
      <c r="C107" s="309" t="s">
        <v>5</v>
      </c>
      <c r="D107" s="110">
        <f>SUM(D108:D116)</f>
        <v>0</v>
      </c>
      <c r="E107" s="361">
        <f>SUM(F108:F116)</f>
        <v>0</v>
      </c>
      <c r="F107" s="450" t="s">
        <v>53</v>
      </c>
      <c r="G107" s="451"/>
      <c r="H107" s="451"/>
      <c r="J107" s="459"/>
      <c r="K107" s="459"/>
      <c r="L107" s="459"/>
    </row>
    <row r="108" spans="1:15" ht="18.399999999999999" x14ac:dyDescent="0.45">
      <c r="A108" s="50" t="s">
        <v>195</v>
      </c>
      <c r="B108" s="48">
        <v>7000</v>
      </c>
      <c r="C108" s="330"/>
      <c r="D108" s="48">
        <f t="shared" ref="D108:D114" si="21">B108*C108</f>
        <v>0</v>
      </c>
      <c r="E108" s="330">
        <f>C108</f>
        <v>0</v>
      </c>
      <c r="G108" s="279"/>
      <c r="H108" s="291">
        <f>E108*B108</f>
        <v>0</v>
      </c>
      <c r="J108" s="28" t="s">
        <v>68</v>
      </c>
      <c r="K108" s="29" t="s">
        <v>47</v>
      </c>
      <c r="L108" s="30" t="s">
        <v>48</v>
      </c>
      <c r="M108" s="30" t="s">
        <v>49</v>
      </c>
      <c r="N108" s="31" t="s">
        <v>50</v>
      </c>
      <c r="O108" s="32">
        <v>3500</v>
      </c>
    </row>
    <row r="109" spans="1:15" ht="30.4" thickBot="1" x14ac:dyDescent="0.5">
      <c r="A109" s="50" t="s">
        <v>196</v>
      </c>
      <c r="B109" s="48">
        <v>7000</v>
      </c>
      <c r="C109" s="330"/>
      <c r="D109" s="48">
        <f t="shared" si="21"/>
        <v>0</v>
      </c>
      <c r="E109" s="330">
        <f>C109</f>
        <v>0</v>
      </c>
      <c r="G109" s="280"/>
      <c r="H109" s="291">
        <f>E109*B109</f>
        <v>0</v>
      </c>
      <c r="J109" s="33">
        <f>Díj!B103</f>
        <v>117</v>
      </c>
      <c r="K109" s="34">
        <v>7.0000000000000007E-2</v>
      </c>
      <c r="L109" s="35">
        <f>J109*K109*10</f>
        <v>81.900000000000006</v>
      </c>
      <c r="M109" s="36">
        <f>L109*1.6</f>
        <v>131.04000000000002</v>
      </c>
      <c r="N109" s="39">
        <f>M109/25</f>
        <v>5.2416000000000009</v>
      </c>
      <c r="O109" s="37">
        <f>N109*O108</f>
        <v>18345.600000000002</v>
      </c>
    </row>
    <row r="110" spans="1:15" ht="18.75" thickBot="1" x14ac:dyDescent="0.5">
      <c r="A110" s="50" t="s">
        <v>44</v>
      </c>
      <c r="B110" s="48">
        <v>1200</v>
      </c>
      <c r="C110" s="331"/>
      <c r="D110" s="48">
        <f t="shared" si="21"/>
        <v>0</v>
      </c>
      <c r="E110" s="331">
        <f>C110</f>
        <v>0</v>
      </c>
      <c r="F110" s="235"/>
      <c r="G110" s="280"/>
      <c r="H110" s="291">
        <f t="shared" ref="H110:H116" si="22">E110*B110</f>
        <v>0</v>
      </c>
    </row>
    <row r="111" spans="1:15" ht="30" x14ac:dyDescent="0.45">
      <c r="A111" s="50" t="s">
        <v>197</v>
      </c>
      <c r="B111" s="48">
        <v>13000</v>
      </c>
      <c r="C111" s="362"/>
      <c r="D111" s="48">
        <f t="shared" si="21"/>
        <v>0</v>
      </c>
      <c r="E111" s="418">
        <f>C111</f>
        <v>0</v>
      </c>
      <c r="G111" s="280"/>
      <c r="H111" s="291">
        <f>E111*B111</f>
        <v>0</v>
      </c>
      <c r="J111" s="28" t="s">
        <v>136</v>
      </c>
      <c r="K111" s="29" t="s">
        <v>47</v>
      </c>
      <c r="L111" s="30" t="s">
        <v>48</v>
      </c>
      <c r="M111" s="30" t="s">
        <v>49</v>
      </c>
      <c r="N111" s="31" t="s">
        <v>50</v>
      </c>
      <c r="O111" s="32">
        <v>3000</v>
      </c>
    </row>
    <row r="112" spans="1:15" ht="30.4" thickBot="1" x14ac:dyDescent="0.5">
      <c r="A112" s="242" t="s">
        <v>198</v>
      </c>
      <c r="B112" s="243">
        <v>10000</v>
      </c>
      <c r="C112" s="375"/>
      <c r="D112" s="243">
        <f t="shared" si="21"/>
        <v>0</v>
      </c>
      <c r="E112" s="363"/>
      <c r="F112" s="235"/>
      <c r="G112" s="280"/>
      <c r="H112" s="291">
        <f t="shared" si="22"/>
        <v>0</v>
      </c>
      <c r="J112" s="33">
        <f>Díj!B103</f>
        <v>117</v>
      </c>
      <c r="K112" s="34">
        <v>0.12</v>
      </c>
      <c r="L112" s="35">
        <f>J112*K112*10</f>
        <v>140.39999999999998</v>
      </c>
      <c r="M112" s="36">
        <f>L112*1.6</f>
        <v>224.64</v>
      </c>
      <c r="N112" s="39">
        <f>M112/25</f>
        <v>8.9855999999999998</v>
      </c>
      <c r="O112" s="37">
        <f>N112*O111</f>
        <v>26956.799999999999</v>
      </c>
    </row>
    <row r="113" spans="1:15" s="77" customFormat="1" ht="18.399999999999999" x14ac:dyDescent="0.45">
      <c r="A113" s="50" t="s">
        <v>92</v>
      </c>
      <c r="B113" s="48">
        <v>1200</v>
      </c>
      <c r="C113" s="332"/>
      <c r="D113" s="48">
        <f t="shared" si="21"/>
        <v>0</v>
      </c>
      <c r="E113" s="332">
        <f>C113</f>
        <v>0</v>
      </c>
      <c r="F113" s="235"/>
      <c r="G113" s="280"/>
      <c r="H113" s="291">
        <f t="shared" si="22"/>
        <v>0</v>
      </c>
    </row>
    <row r="114" spans="1:15" s="77" customFormat="1" ht="18.399999999999999" x14ac:dyDescent="0.45">
      <c r="A114" s="81" t="s">
        <v>199</v>
      </c>
      <c r="B114" s="48">
        <v>3200</v>
      </c>
      <c r="C114" s="331"/>
      <c r="D114" s="48">
        <f t="shared" si="21"/>
        <v>0</v>
      </c>
      <c r="E114" s="331">
        <f>C114</f>
        <v>0</v>
      </c>
      <c r="F114" s="235"/>
      <c r="G114" s="280"/>
      <c r="H114" s="291">
        <f t="shared" si="22"/>
        <v>0</v>
      </c>
    </row>
    <row r="115" spans="1:15" ht="18.399999999999999" hidden="1" outlineLevel="1" x14ac:dyDescent="0.45">
      <c r="A115" s="50"/>
      <c r="B115" s="48"/>
      <c r="C115" s="332"/>
      <c r="D115" s="48"/>
      <c r="E115" s="332"/>
      <c r="F115" s="235"/>
      <c r="G115" s="282"/>
      <c r="H115" s="291">
        <f t="shared" si="22"/>
        <v>0</v>
      </c>
      <c r="J115" s="28"/>
      <c r="K115" s="29" t="s">
        <v>47</v>
      </c>
      <c r="L115" s="30" t="s">
        <v>48</v>
      </c>
      <c r="M115" s="30" t="s">
        <v>49</v>
      </c>
      <c r="N115" s="31" t="s">
        <v>50</v>
      </c>
      <c r="O115" s="32">
        <v>3000</v>
      </c>
    </row>
    <row r="116" spans="1:15" ht="18.75" hidden="1" outlineLevel="1" thickBot="1" x14ac:dyDescent="0.5">
      <c r="A116" s="81"/>
      <c r="B116" s="48"/>
      <c r="C116" s="331"/>
      <c r="D116" s="48"/>
      <c r="E116" s="331"/>
      <c r="F116" s="235"/>
      <c r="G116" s="280"/>
      <c r="H116" s="291">
        <f t="shared" si="22"/>
        <v>0</v>
      </c>
      <c r="J116" s="101"/>
      <c r="K116" s="34">
        <v>1.5</v>
      </c>
      <c r="L116" s="35">
        <f>J116*K116*10</f>
        <v>0</v>
      </c>
      <c r="M116" s="36">
        <f>L116*1.6</f>
        <v>0</v>
      </c>
      <c r="N116" s="39">
        <f>M116/25</f>
        <v>0</v>
      </c>
      <c r="O116" s="37">
        <f>N116*O115</f>
        <v>0</v>
      </c>
    </row>
    <row r="117" spans="1:15" ht="18.399999999999999" hidden="1" outlineLevel="1" x14ac:dyDescent="0.45">
      <c r="A117" s="50"/>
      <c r="B117" s="48"/>
      <c r="C117" s="331"/>
      <c r="D117" s="48"/>
      <c r="E117" s="331"/>
      <c r="F117" s="235"/>
      <c r="G117" s="280"/>
      <c r="H117" s="291">
        <f t="shared" ref="H117:H123" si="23">E117*B117</f>
        <v>0</v>
      </c>
    </row>
    <row r="118" spans="1:15" ht="18.399999999999999" hidden="1" outlineLevel="1" x14ac:dyDescent="0.45">
      <c r="A118" s="15"/>
      <c r="B118" s="14"/>
      <c r="C118" s="331"/>
      <c r="D118" s="48"/>
      <c r="E118" s="331"/>
      <c r="F118" s="235"/>
      <c r="G118" s="280"/>
      <c r="H118" s="291">
        <f t="shared" si="23"/>
        <v>0</v>
      </c>
    </row>
    <row r="119" spans="1:15" ht="18.399999999999999" hidden="1" outlineLevel="1" x14ac:dyDescent="0.45">
      <c r="A119" s="50" t="s">
        <v>190</v>
      </c>
      <c r="B119" s="48">
        <v>160</v>
      </c>
      <c r="C119" s="331"/>
      <c r="D119" s="48"/>
      <c r="E119" s="331"/>
      <c r="F119" s="235"/>
      <c r="G119" s="280"/>
      <c r="H119" s="291">
        <f t="shared" si="23"/>
        <v>0</v>
      </c>
    </row>
    <row r="120" spans="1:15" ht="18.399999999999999" hidden="1" outlineLevel="1" x14ac:dyDescent="0.45">
      <c r="A120" s="50" t="s">
        <v>191</v>
      </c>
      <c r="B120" s="48">
        <v>1500</v>
      </c>
      <c r="C120" s="331"/>
      <c r="D120" s="48"/>
      <c r="E120" s="331"/>
      <c r="F120" s="235"/>
      <c r="G120" s="280"/>
      <c r="H120" s="291">
        <f t="shared" si="23"/>
        <v>0</v>
      </c>
    </row>
    <row r="121" spans="1:15" ht="18.399999999999999" hidden="1" outlineLevel="1" x14ac:dyDescent="0.45">
      <c r="A121" s="15"/>
      <c r="B121" s="14">
        <v>0</v>
      </c>
      <c r="C121" s="331"/>
      <c r="D121" s="48"/>
      <c r="E121" s="331"/>
      <c r="F121" s="235"/>
      <c r="G121" s="280"/>
      <c r="H121" s="291">
        <f t="shared" si="23"/>
        <v>0</v>
      </c>
    </row>
    <row r="122" spans="1:15" ht="18.399999999999999" hidden="1" outlineLevel="1" x14ac:dyDescent="0.45">
      <c r="A122" s="15"/>
      <c r="B122" s="14">
        <v>0</v>
      </c>
      <c r="C122" s="331"/>
      <c r="D122" s="48"/>
      <c r="E122" s="331"/>
      <c r="F122" s="235"/>
      <c r="G122" s="280"/>
      <c r="H122" s="291">
        <f t="shared" si="23"/>
        <v>0</v>
      </c>
    </row>
    <row r="123" spans="1:15" ht="18.399999999999999" hidden="1" outlineLevel="1" x14ac:dyDescent="0.45">
      <c r="A123" s="15"/>
      <c r="B123" s="14">
        <v>0</v>
      </c>
      <c r="C123" s="331"/>
      <c r="D123" s="48"/>
      <c r="E123" s="331"/>
      <c r="F123" s="235"/>
      <c r="G123" s="280"/>
      <c r="H123" s="291">
        <f t="shared" si="23"/>
        <v>0</v>
      </c>
    </row>
    <row r="124" spans="1:15" hidden="1" outlineLevel="1" x14ac:dyDescent="0.65">
      <c r="F124" s="235"/>
      <c r="G124" s="278"/>
    </row>
    <row r="125" spans="1:15" ht="63.75" customHeight="1" collapsed="1" thickBot="1" x14ac:dyDescent="0.75">
      <c r="A125" s="23" t="s">
        <v>22</v>
      </c>
      <c r="B125" s="22" t="s">
        <v>28</v>
      </c>
      <c r="C125" s="313" t="s">
        <v>154</v>
      </c>
      <c r="D125" s="109" t="s">
        <v>155</v>
      </c>
      <c r="E125" s="356" t="s">
        <v>153</v>
      </c>
    </row>
    <row r="126" spans="1:15" ht="18.75" thickBot="1" x14ac:dyDescent="0.75">
      <c r="A126" s="60">
        <f>SUM(D127:D141)</f>
        <v>0</v>
      </c>
      <c r="B126" s="27" t="s">
        <v>4</v>
      </c>
      <c r="C126" s="309" t="s">
        <v>5</v>
      </c>
      <c r="D126" s="110">
        <f>SUM(D127:D142)</f>
        <v>0</v>
      </c>
      <c r="E126" s="357">
        <f>SUM(F127:F141)</f>
        <v>0</v>
      </c>
      <c r="F126" s="450" t="s">
        <v>53</v>
      </c>
      <c r="G126" s="451"/>
      <c r="H126" s="451"/>
    </row>
    <row r="127" spans="1:15" ht="18.399999999999999" x14ac:dyDescent="0.45">
      <c r="A127" s="50" t="s">
        <v>110</v>
      </c>
      <c r="B127" s="48">
        <v>4000</v>
      </c>
      <c r="C127" s="372"/>
      <c r="D127" s="53">
        <f>B127*C127</f>
        <v>0</v>
      </c>
      <c r="E127" s="372">
        <f>C127</f>
        <v>0</v>
      </c>
      <c r="F127" s="234"/>
      <c r="G127" s="279"/>
      <c r="H127" s="291">
        <f>E127*B127</f>
        <v>0</v>
      </c>
    </row>
    <row r="128" spans="1:15" ht="18.399999999999999" x14ac:dyDescent="0.45">
      <c r="A128" s="50" t="s">
        <v>294</v>
      </c>
      <c r="B128" s="48">
        <v>8000</v>
      </c>
      <c r="C128" s="372"/>
      <c r="D128" s="48">
        <f>B128*C128</f>
        <v>0</v>
      </c>
      <c r="E128" s="372">
        <f t="shared" ref="E128:E141" si="24">C128</f>
        <v>0</v>
      </c>
      <c r="F128" s="234"/>
      <c r="G128" s="280"/>
      <c r="H128" s="291">
        <f>E128*B128</f>
        <v>0</v>
      </c>
    </row>
    <row r="129" spans="1:8" ht="18.399999999999999" x14ac:dyDescent="0.45">
      <c r="A129" s="50" t="s">
        <v>172</v>
      </c>
      <c r="B129" s="48">
        <v>800</v>
      </c>
      <c r="C129" s="331"/>
      <c r="D129" s="48">
        <f>B129*C129</f>
        <v>0</v>
      </c>
      <c r="E129" s="331">
        <f t="shared" si="24"/>
        <v>0</v>
      </c>
      <c r="F129" s="234"/>
      <c r="G129" s="280"/>
      <c r="H129" s="291">
        <f>E129*B129</f>
        <v>0</v>
      </c>
    </row>
    <row r="130" spans="1:8" ht="18.399999999999999" x14ac:dyDescent="0.45">
      <c r="A130" s="52" t="s">
        <v>45</v>
      </c>
      <c r="B130" s="53">
        <v>3500</v>
      </c>
      <c r="C130" s="373"/>
      <c r="D130" s="48">
        <f>B130*C130</f>
        <v>0</v>
      </c>
      <c r="E130" s="373">
        <f t="shared" si="24"/>
        <v>0</v>
      </c>
      <c r="F130" s="234"/>
      <c r="G130" s="280"/>
      <c r="H130" s="291">
        <f>E130*B130</f>
        <v>0</v>
      </c>
    </row>
    <row r="131" spans="1:8" ht="18.399999999999999" x14ac:dyDescent="0.45">
      <c r="A131" s="50" t="s">
        <v>46</v>
      </c>
      <c r="B131" s="48">
        <v>1200</v>
      </c>
      <c r="C131" s="373"/>
      <c r="D131" s="48">
        <f t="shared" ref="D131:D141" si="25">B131*C131</f>
        <v>0</v>
      </c>
      <c r="E131" s="373">
        <f t="shared" si="24"/>
        <v>0</v>
      </c>
      <c r="F131" s="235"/>
      <c r="G131" s="280"/>
      <c r="H131" s="291">
        <f>E131*B131</f>
        <v>0</v>
      </c>
    </row>
    <row r="132" spans="1:8" ht="18.399999999999999" hidden="1" outlineLevel="1" x14ac:dyDescent="0.45">
      <c r="C132" s="334">
        <v>0</v>
      </c>
      <c r="D132" s="48">
        <f t="shared" si="25"/>
        <v>0</v>
      </c>
      <c r="E132" s="333">
        <f t="shared" si="24"/>
        <v>0</v>
      </c>
      <c r="F132" s="235">
        <f t="shared" ref="F132:F141" si="26">D132</f>
        <v>0</v>
      </c>
      <c r="G132" s="280"/>
    </row>
    <row r="133" spans="1:8" ht="18.399999999999999" hidden="1" outlineLevel="1" x14ac:dyDescent="0.7">
      <c r="A133" s="50" t="s">
        <v>110</v>
      </c>
      <c r="B133" s="48"/>
      <c r="C133" s="311">
        <v>0</v>
      </c>
      <c r="D133" s="48">
        <f t="shared" si="25"/>
        <v>0</v>
      </c>
      <c r="E133" s="333">
        <f t="shared" si="24"/>
        <v>0</v>
      </c>
      <c r="F133" s="234">
        <f t="shared" si="26"/>
        <v>0</v>
      </c>
      <c r="G133" s="280"/>
    </row>
    <row r="134" spans="1:8" ht="18.399999999999999" hidden="1" outlineLevel="1" x14ac:dyDescent="0.7">
      <c r="A134" s="50" t="s">
        <v>120</v>
      </c>
      <c r="B134" s="48"/>
      <c r="C134" s="311">
        <v>0</v>
      </c>
      <c r="D134" s="48">
        <f t="shared" si="25"/>
        <v>0</v>
      </c>
      <c r="E134" s="333">
        <f t="shared" si="24"/>
        <v>0</v>
      </c>
      <c r="F134" s="234">
        <f t="shared" si="26"/>
        <v>0</v>
      </c>
      <c r="G134" s="278"/>
    </row>
    <row r="135" spans="1:8" ht="18.399999999999999" hidden="1" outlineLevel="1" x14ac:dyDescent="0.7">
      <c r="A135" s="15"/>
      <c r="B135" s="14">
        <v>0</v>
      </c>
      <c r="C135" s="311">
        <v>0</v>
      </c>
      <c r="D135" s="48">
        <f t="shared" si="25"/>
        <v>0</v>
      </c>
      <c r="E135" s="333">
        <f t="shared" si="24"/>
        <v>0</v>
      </c>
      <c r="F135" s="234">
        <f t="shared" si="26"/>
        <v>0</v>
      </c>
      <c r="G135" s="278"/>
    </row>
    <row r="136" spans="1:8" ht="18.399999999999999" hidden="1" outlineLevel="1" x14ac:dyDescent="0.7">
      <c r="A136" s="15"/>
      <c r="B136" s="14">
        <v>0</v>
      </c>
      <c r="C136" s="311">
        <v>0</v>
      </c>
      <c r="D136" s="48">
        <f t="shared" si="25"/>
        <v>0</v>
      </c>
      <c r="E136" s="333">
        <f t="shared" si="24"/>
        <v>0</v>
      </c>
      <c r="F136" s="234">
        <f t="shared" si="26"/>
        <v>0</v>
      </c>
      <c r="G136" s="278"/>
    </row>
    <row r="137" spans="1:8" ht="18.399999999999999" hidden="1" outlineLevel="1" x14ac:dyDescent="0.7">
      <c r="A137" s="15"/>
      <c r="B137" s="14">
        <v>0</v>
      </c>
      <c r="C137" s="311">
        <v>0</v>
      </c>
      <c r="D137" s="48">
        <f t="shared" si="25"/>
        <v>0</v>
      </c>
      <c r="E137" s="333">
        <f t="shared" si="24"/>
        <v>0</v>
      </c>
      <c r="F137" s="234">
        <f t="shared" si="26"/>
        <v>0</v>
      </c>
      <c r="G137" s="278"/>
    </row>
    <row r="138" spans="1:8" ht="18.399999999999999" hidden="1" outlineLevel="1" x14ac:dyDescent="0.7">
      <c r="A138" s="15"/>
      <c r="B138" s="14">
        <v>0</v>
      </c>
      <c r="C138" s="311">
        <v>0</v>
      </c>
      <c r="D138" s="48">
        <f t="shared" si="25"/>
        <v>0</v>
      </c>
      <c r="E138" s="333">
        <f t="shared" si="24"/>
        <v>0</v>
      </c>
      <c r="F138" s="234">
        <f t="shared" si="26"/>
        <v>0</v>
      </c>
      <c r="G138" s="278"/>
    </row>
    <row r="139" spans="1:8" ht="18.399999999999999" hidden="1" outlineLevel="1" x14ac:dyDescent="0.7">
      <c r="A139" s="15"/>
      <c r="B139" s="14">
        <v>0</v>
      </c>
      <c r="C139" s="311">
        <v>0</v>
      </c>
      <c r="D139" s="48">
        <f t="shared" si="25"/>
        <v>0</v>
      </c>
      <c r="E139" s="333">
        <f t="shared" si="24"/>
        <v>0</v>
      </c>
      <c r="F139" s="234">
        <f t="shared" si="26"/>
        <v>0</v>
      </c>
      <c r="G139" s="278"/>
    </row>
    <row r="140" spans="1:8" ht="18.399999999999999" hidden="1" outlineLevel="1" x14ac:dyDescent="0.7">
      <c r="A140" s="15"/>
      <c r="B140" s="14">
        <v>0</v>
      </c>
      <c r="C140" s="311">
        <v>0</v>
      </c>
      <c r="D140" s="48">
        <f t="shared" si="25"/>
        <v>0</v>
      </c>
      <c r="E140" s="333">
        <f t="shared" si="24"/>
        <v>0</v>
      </c>
      <c r="F140" s="234">
        <f t="shared" si="26"/>
        <v>0</v>
      </c>
      <c r="G140" s="278"/>
    </row>
    <row r="141" spans="1:8" ht="18.399999999999999" hidden="1" outlineLevel="1" x14ac:dyDescent="0.7">
      <c r="A141" s="15"/>
      <c r="B141" s="14">
        <v>0</v>
      </c>
      <c r="C141" s="311">
        <v>0</v>
      </c>
      <c r="D141" s="48">
        <f t="shared" si="25"/>
        <v>0</v>
      </c>
      <c r="E141" s="333">
        <f t="shared" si="24"/>
        <v>0</v>
      </c>
      <c r="F141" s="234">
        <f t="shared" si="26"/>
        <v>0</v>
      </c>
      <c r="G141" s="278"/>
    </row>
    <row r="142" spans="1:8" hidden="1" outlineLevel="1" x14ac:dyDescent="0.65">
      <c r="A142" s="290"/>
      <c r="G142" s="24"/>
    </row>
    <row r="143" spans="1:8" ht="63.75" customHeight="1" collapsed="1" thickBot="1" x14ac:dyDescent="0.75">
      <c r="A143" s="23" t="s">
        <v>12</v>
      </c>
      <c r="B143" s="22" t="s">
        <v>41</v>
      </c>
      <c r="C143" s="313" t="s">
        <v>154</v>
      </c>
      <c r="D143" s="109" t="s">
        <v>155</v>
      </c>
      <c r="E143" s="356" t="s">
        <v>153</v>
      </c>
    </row>
    <row r="144" spans="1:8" ht="18.75" thickBot="1" x14ac:dyDescent="0.75">
      <c r="A144" s="60">
        <f>SUM(D145:D159)</f>
        <v>0</v>
      </c>
      <c r="B144" s="27" t="s">
        <v>4</v>
      </c>
      <c r="C144" s="309" t="s">
        <v>5</v>
      </c>
      <c r="D144" s="110">
        <f>SUM(D145:D160)</f>
        <v>0</v>
      </c>
      <c r="E144" s="357">
        <f>SUM(F145:F159)</f>
        <v>0</v>
      </c>
      <c r="F144" s="450" t="s">
        <v>53</v>
      </c>
      <c r="G144" s="451"/>
      <c r="H144" s="451"/>
    </row>
    <row r="145" spans="1:8" s="214" customFormat="1" ht="18.399999999999999" x14ac:dyDescent="0.45">
      <c r="A145" s="250" t="s">
        <v>73</v>
      </c>
      <c r="B145" s="246">
        <v>7000</v>
      </c>
      <c r="C145" s="335"/>
      <c r="D145" s="246">
        <f t="shared" ref="D145:D152" si="27">B145*C145</f>
        <v>0</v>
      </c>
      <c r="E145" s="335">
        <f>C145</f>
        <v>0</v>
      </c>
      <c r="F145" s="247">
        <f t="shared" ref="F145:F155" si="28">D145</f>
        <v>0</v>
      </c>
      <c r="G145" s="279"/>
      <c r="H145" s="294"/>
    </row>
    <row r="146" spans="1:8" s="214" customFormat="1" ht="18.399999999999999" x14ac:dyDescent="0.45">
      <c r="A146" s="244" t="s">
        <v>74</v>
      </c>
      <c r="B146" s="251">
        <v>8000</v>
      </c>
      <c r="C146" s="335"/>
      <c r="D146" s="246">
        <f t="shared" si="27"/>
        <v>0</v>
      </c>
      <c r="E146" s="335">
        <f t="shared" ref="E146:E155" si="29">C146</f>
        <v>0</v>
      </c>
      <c r="F146" s="247">
        <f t="shared" si="28"/>
        <v>0</v>
      </c>
      <c r="G146" s="280"/>
      <c r="H146" s="78"/>
    </row>
    <row r="147" spans="1:8" s="214" customFormat="1" ht="18.399999999999999" x14ac:dyDescent="0.45">
      <c r="A147" s="244" t="s">
        <v>40</v>
      </c>
      <c r="B147" s="251">
        <v>10000</v>
      </c>
      <c r="C147" s="335"/>
      <c r="D147" s="246">
        <f t="shared" si="27"/>
        <v>0</v>
      </c>
      <c r="E147" s="335">
        <f t="shared" si="29"/>
        <v>0</v>
      </c>
      <c r="F147" s="247">
        <f t="shared" si="28"/>
        <v>0</v>
      </c>
      <c r="G147" s="280"/>
      <c r="H147" s="78"/>
    </row>
    <row r="148" spans="1:8" s="214" customFormat="1" ht="18.399999999999999" x14ac:dyDescent="0.45">
      <c r="A148" s="244" t="s">
        <v>75</v>
      </c>
      <c r="B148" s="251">
        <v>85000</v>
      </c>
      <c r="C148" s="335"/>
      <c r="D148" s="246">
        <f t="shared" si="27"/>
        <v>0</v>
      </c>
      <c r="E148" s="335">
        <f t="shared" si="29"/>
        <v>0</v>
      </c>
      <c r="F148" s="247">
        <f t="shared" si="28"/>
        <v>0</v>
      </c>
      <c r="G148" s="280"/>
      <c r="H148" s="78"/>
    </row>
    <row r="149" spans="1:8" s="214" customFormat="1" ht="18.399999999999999" x14ac:dyDescent="0.45">
      <c r="A149" s="244" t="s">
        <v>239</v>
      </c>
      <c r="B149" s="251">
        <v>40000</v>
      </c>
      <c r="C149" s="335"/>
      <c r="D149" s="246">
        <f t="shared" si="27"/>
        <v>0</v>
      </c>
      <c r="E149" s="335">
        <f t="shared" si="29"/>
        <v>0</v>
      </c>
      <c r="F149" s="247">
        <f t="shared" si="28"/>
        <v>0</v>
      </c>
      <c r="G149" s="280"/>
      <c r="H149" s="78"/>
    </row>
    <row r="150" spans="1:8" s="214" customFormat="1" ht="18.399999999999999" x14ac:dyDescent="0.45">
      <c r="A150" s="244" t="s">
        <v>70</v>
      </c>
      <c r="B150" s="251">
        <v>1800</v>
      </c>
      <c r="C150" s="335"/>
      <c r="D150" s="246">
        <f t="shared" si="27"/>
        <v>0</v>
      </c>
      <c r="E150" s="335">
        <f t="shared" si="29"/>
        <v>0</v>
      </c>
      <c r="F150" s="247">
        <f t="shared" si="28"/>
        <v>0</v>
      </c>
      <c r="G150" s="280"/>
      <c r="H150" s="78"/>
    </row>
    <row r="151" spans="1:8" s="214" customFormat="1" ht="18.399999999999999" x14ac:dyDescent="0.45">
      <c r="A151" s="244" t="s">
        <v>43</v>
      </c>
      <c r="B151" s="251">
        <v>1800</v>
      </c>
      <c r="C151" s="335"/>
      <c r="D151" s="246">
        <f t="shared" si="27"/>
        <v>0</v>
      </c>
      <c r="E151" s="335">
        <f t="shared" si="29"/>
        <v>0</v>
      </c>
      <c r="F151" s="247">
        <f t="shared" si="28"/>
        <v>0</v>
      </c>
      <c r="G151" s="280"/>
      <c r="H151" s="78"/>
    </row>
    <row r="152" spans="1:8" s="214" customFormat="1" ht="18.399999999999999" x14ac:dyDescent="0.45">
      <c r="A152" s="252" t="s">
        <v>69</v>
      </c>
      <c r="B152" s="251">
        <v>8000</v>
      </c>
      <c r="C152" s="335"/>
      <c r="D152" s="246">
        <f t="shared" si="27"/>
        <v>0</v>
      </c>
      <c r="E152" s="335">
        <f t="shared" si="29"/>
        <v>0</v>
      </c>
      <c r="F152" s="247">
        <f t="shared" si="28"/>
        <v>0</v>
      </c>
      <c r="G152" s="280"/>
      <c r="H152" s="78"/>
    </row>
    <row r="153" spans="1:8" s="214" customFormat="1" ht="18.399999999999999" x14ac:dyDescent="0.45">
      <c r="A153" s="244" t="s">
        <v>111</v>
      </c>
      <c r="B153" s="251">
        <v>30000</v>
      </c>
      <c r="C153" s="335"/>
      <c r="D153" s="246">
        <f t="shared" ref="D153:D160" si="30">B153*C153</f>
        <v>0</v>
      </c>
      <c r="E153" s="335">
        <f t="shared" si="29"/>
        <v>0</v>
      </c>
      <c r="F153" s="247">
        <f t="shared" si="28"/>
        <v>0</v>
      </c>
      <c r="G153" s="280"/>
      <c r="H153" s="78"/>
    </row>
    <row r="154" spans="1:8" s="214" customFormat="1" ht="18.399999999999999" x14ac:dyDescent="0.45">
      <c r="A154" s="244" t="s">
        <v>51</v>
      </c>
      <c r="B154" s="251">
        <v>1600</v>
      </c>
      <c r="C154" s="335"/>
      <c r="D154" s="246">
        <f t="shared" si="30"/>
        <v>0</v>
      </c>
      <c r="E154" s="335">
        <f t="shared" si="29"/>
        <v>0</v>
      </c>
      <c r="F154" s="247">
        <f t="shared" si="28"/>
        <v>0</v>
      </c>
      <c r="G154" s="280"/>
      <c r="H154" s="78"/>
    </row>
    <row r="155" spans="1:8" s="214" customFormat="1" ht="18.399999999999999" x14ac:dyDescent="0.45">
      <c r="A155" s="244" t="s">
        <v>76</v>
      </c>
      <c r="B155" s="251">
        <v>15000</v>
      </c>
      <c r="C155" s="335"/>
      <c r="D155" s="246">
        <f t="shared" si="30"/>
        <v>0</v>
      </c>
      <c r="E155" s="335">
        <f t="shared" si="29"/>
        <v>0</v>
      </c>
      <c r="F155" s="247">
        <f t="shared" si="28"/>
        <v>0</v>
      </c>
      <c r="G155" s="280"/>
      <c r="H155" s="78"/>
    </row>
    <row r="156" spans="1:8" ht="18.399999999999999" x14ac:dyDescent="0.45">
      <c r="A156" s="244" t="s">
        <v>234</v>
      </c>
      <c r="B156" s="251">
        <v>25000</v>
      </c>
      <c r="C156" s="335"/>
      <c r="D156" s="246">
        <f t="shared" si="30"/>
        <v>0</v>
      </c>
      <c r="E156" s="335">
        <f t="shared" ref="E156:F160" si="31">C156</f>
        <v>0</v>
      </c>
      <c r="F156" s="247">
        <f t="shared" si="31"/>
        <v>0</v>
      </c>
      <c r="G156" s="280"/>
    </row>
    <row r="157" spans="1:8" ht="18.399999999999999" x14ac:dyDescent="0.45">
      <c r="A157" s="244" t="s">
        <v>235</v>
      </c>
      <c r="B157" s="251">
        <v>15002</v>
      </c>
      <c r="C157" s="335"/>
      <c r="D157" s="246">
        <f t="shared" si="30"/>
        <v>0</v>
      </c>
      <c r="E157" s="335">
        <f t="shared" si="31"/>
        <v>0</v>
      </c>
      <c r="F157" s="247">
        <f t="shared" si="31"/>
        <v>0</v>
      </c>
      <c r="G157" s="280"/>
    </row>
    <row r="158" spans="1:8" ht="18.399999999999999" hidden="1" outlineLevel="1" x14ac:dyDescent="0.45">
      <c r="A158" s="244"/>
      <c r="B158" s="251"/>
      <c r="C158" s="335"/>
      <c r="D158" s="246">
        <f t="shared" si="30"/>
        <v>0</v>
      </c>
      <c r="E158" s="335">
        <f t="shared" si="31"/>
        <v>0</v>
      </c>
      <c r="F158" s="247">
        <f t="shared" si="31"/>
        <v>0</v>
      </c>
      <c r="G158" s="280"/>
    </row>
    <row r="159" spans="1:8" ht="18.399999999999999" hidden="1" outlineLevel="1" x14ac:dyDescent="0.45">
      <c r="A159" s="244"/>
      <c r="B159" s="251"/>
      <c r="C159" s="335"/>
      <c r="D159" s="246">
        <f t="shared" si="30"/>
        <v>0</v>
      </c>
      <c r="E159" s="335">
        <f t="shared" si="31"/>
        <v>0</v>
      </c>
      <c r="F159" s="247">
        <f t="shared" si="31"/>
        <v>0</v>
      </c>
      <c r="G159" s="280"/>
    </row>
    <row r="160" spans="1:8" ht="18.399999999999999" hidden="1" outlineLevel="1" x14ac:dyDescent="0.45">
      <c r="A160" s="244"/>
      <c r="B160" s="251"/>
      <c r="C160" s="335"/>
      <c r="D160" s="246">
        <f t="shared" si="30"/>
        <v>0</v>
      </c>
      <c r="E160" s="335">
        <f t="shared" si="31"/>
        <v>0</v>
      </c>
      <c r="F160" s="247">
        <f t="shared" si="31"/>
        <v>0</v>
      </c>
      <c r="G160" s="280"/>
    </row>
    <row r="161" spans="1:8" ht="63.75" customHeight="1" collapsed="1" thickBot="1" x14ac:dyDescent="0.75">
      <c r="A161" s="82" t="s">
        <v>23</v>
      </c>
      <c r="B161" s="83" t="s">
        <v>28</v>
      </c>
      <c r="C161" s="313" t="s">
        <v>154</v>
      </c>
      <c r="D161" s="109" t="s">
        <v>155</v>
      </c>
      <c r="E161" s="356" t="s">
        <v>153</v>
      </c>
      <c r="F161" s="236"/>
      <c r="G161" s="283"/>
    </row>
    <row r="162" spans="1:8" ht="18.75" thickBot="1" x14ac:dyDescent="0.5">
      <c r="A162" s="85">
        <f>SUM(D163:D166)</f>
        <v>0</v>
      </c>
      <c r="B162" s="75" t="s">
        <v>4</v>
      </c>
      <c r="C162" s="336" t="s">
        <v>5</v>
      </c>
      <c r="D162" s="110">
        <f>SUM(D163:D167)</f>
        <v>0</v>
      </c>
      <c r="E162" s="357">
        <f>SUM(F163:F166)</f>
        <v>0</v>
      </c>
      <c r="F162" s="460" t="s">
        <v>53</v>
      </c>
      <c r="G162" s="461"/>
      <c r="H162" s="461"/>
    </row>
    <row r="163" spans="1:8" ht="18.75" hidden="1" outlineLevel="1" thickBot="1" x14ac:dyDescent="0.5">
      <c r="A163" s="52" t="s">
        <v>37</v>
      </c>
      <c r="B163" s="53">
        <v>10000</v>
      </c>
      <c r="C163" s="337"/>
      <c r="D163" s="86">
        <f>B163*C163</f>
        <v>0</v>
      </c>
      <c r="E163" s="364">
        <f>C163</f>
        <v>0</v>
      </c>
      <c r="F163" s="235"/>
      <c r="G163" s="284"/>
      <c r="H163" s="291">
        <f>E163*B163</f>
        <v>0</v>
      </c>
    </row>
    <row r="164" spans="1:8" ht="18.75" hidden="1" outlineLevel="1" thickBot="1" x14ac:dyDescent="0.5">
      <c r="A164" s="50" t="s">
        <v>64</v>
      </c>
      <c r="B164" s="48">
        <v>10000</v>
      </c>
      <c r="C164" s="334"/>
      <c r="D164" s="86">
        <f>B164*C164</f>
        <v>0</v>
      </c>
      <c r="E164" s="358"/>
      <c r="F164" s="235"/>
      <c r="G164" s="280"/>
      <c r="H164" s="291">
        <f>E164*B164</f>
        <v>0</v>
      </c>
    </row>
    <row r="165" spans="1:8" ht="18.75" hidden="1" outlineLevel="1" thickBot="1" x14ac:dyDescent="0.5">
      <c r="A165" s="50"/>
      <c r="B165" s="48">
        <v>0</v>
      </c>
      <c r="C165" s="334"/>
      <c r="D165" s="87">
        <f>B165*C165</f>
        <v>0</v>
      </c>
      <c r="E165" s="358"/>
      <c r="F165" s="235"/>
      <c r="G165" s="280"/>
      <c r="H165" s="291">
        <f>E165*B165</f>
        <v>0</v>
      </c>
    </row>
    <row r="166" spans="1:8" ht="18.399999999999999" hidden="1" outlineLevel="1" x14ac:dyDescent="0.45">
      <c r="A166" s="50"/>
      <c r="B166" s="48">
        <v>0</v>
      </c>
      <c r="C166" s="338"/>
      <c r="D166" s="241">
        <f>B166*C166</f>
        <v>0</v>
      </c>
      <c r="E166" s="358"/>
      <c r="F166" s="235"/>
      <c r="G166" s="280"/>
      <c r="H166" s="291">
        <f>E166*B166</f>
        <v>0</v>
      </c>
    </row>
    <row r="167" spans="1:8" ht="18.399999999999999" collapsed="1" x14ac:dyDescent="0.7">
      <c r="A167" s="227" t="s">
        <v>236</v>
      </c>
      <c r="B167" s="48">
        <v>8000</v>
      </c>
      <c r="C167" s="340"/>
      <c r="D167" s="48">
        <f>B167*C167</f>
        <v>0</v>
      </c>
      <c r="E167" s="340">
        <f>C167</f>
        <v>0</v>
      </c>
      <c r="G167" s="280"/>
      <c r="H167" s="291">
        <f>E167*B167</f>
        <v>0</v>
      </c>
    </row>
    <row r="168" spans="1:8" ht="63.75" customHeight="1" thickBot="1" x14ac:dyDescent="0.75">
      <c r="A168" s="23" t="s">
        <v>24</v>
      </c>
      <c r="B168" s="22" t="s">
        <v>28</v>
      </c>
      <c r="C168" s="313" t="s">
        <v>154</v>
      </c>
      <c r="D168" s="109" t="s">
        <v>155</v>
      </c>
      <c r="E168" s="356" t="s">
        <v>153</v>
      </c>
    </row>
    <row r="169" spans="1:8" ht="18.75" thickBot="1" x14ac:dyDescent="0.75">
      <c r="A169" s="60">
        <f>SUM(D170:D184)</f>
        <v>0</v>
      </c>
      <c r="B169" s="27" t="s">
        <v>4</v>
      </c>
      <c r="C169" s="309" t="s">
        <v>5</v>
      </c>
      <c r="D169" s="110">
        <f>SUM(D170:D184)</f>
        <v>0</v>
      </c>
      <c r="E169" s="357">
        <f>SUM(F170:F184)</f>
        <v>0</v>
      </c>
      <c r="F169" s="450" t="s">
        <v>53</v>
      </c>
      <c r="G169" s="451"/>
      <c r="H169" s="451"/>
    </row>
    <row r="170" spans="1:8" ht="18.75" thickBot="1" x14ac:dyDescent="0.75">
      <c r="A170" s="17" t="s">
        <v>237</v>
      </c>
      <c r="B170" s="16">
        <v>40000</v>
      </c>
      <c r="C170" s="340"/>
      <c r="D170" s="86">
        <f>B170*C170</f>
        <v>0</v>
      </c>
      <c r="E170" s="340">
        <f>C170</f>
        <v>0</v>
      </c>
      <c r="F170" s="235"/>
      <c r="G170" s="279"/>
      <c r="H170" s="291">
        <f>E170*B170</f>
        <v>0</v>
      </c>
    </row>
    <row r="171" spans="1:8" ht="18.75" hidden="1" outlineLevel="1" thickBot="1" x14ac:dyDescent="0.75">
      <c r="A171" s="15"/>
      <c r="B171" s="14"/>
      <c r="C171" s="315"/>
      <c r="D171" s="86"/>
      <c r="E171" s="340"/>
      <c r="F171" s="235"/>
      <c r="G171" s="278"/>
      <c r="H171" s="291">
        <f>E171*B171</f>
        <v>0</v>
      </c>
    </row>
    <row r="172" spans="1:8" ht="18.399999999999999" hidden="1" outlineLevel="1" x14ac:dyDescent="0.7">
      <c r="A172" s="15"/>
      <c r="B172" s="14"/>
      <c r="C172" s="315"/>
      <c r="D172" s="16"/>
      <c r="F172" s="234"/>
      <c r="G172" s="278"/>
    </row>
    <row r="173" spans="1:8" ht="18.399999999999999" hidden="1" outlineLevel="1" x14ac:dyDescent="0.7">
      <c r="A173" s="15"/>
      <c r="B173" s="14"/>
      <c r="C173" s="315"/>
      <c r="D173" s="14"/>
      <c r="F173" s="234"/>
      <c r="G173" s="278"/>
    </row>
    <row r="174" spans="1:8" ht="18.399999999999999" hidden="1" outlineLevel="1" x14ac:dyDescent="0.7">
      <c r="A174" s="15"/>
      <c r="B174" s="14">
        <v>0</v>
      </c>
      <c r="C174" s="311">
        <v>0</v>
      </c>
      <c r="D174" s="14">
        <f t="shared" ref="D174:D184" si="32">B174*C174</f>
        <v>0</v>
      </c>
      <c r="F174" s="234">
        <f t="shared" ref="F174:F184" si="33">D174</f>
        <v>0</v>
      </c>
      <c r="G174" s="278"/>
    </row>
    <row r="175" spans="1:8" ht="18.399999999999999" hidden="1" outlineLevel="1" x14ac:dyDescent="0.7">
      <c r="A175" s="15"/>
      <c r="B175" s="14">
        <v>0</v>
      </c>
      <c r="C175" s="311">
        <v>0</v>
      </c>
      <c r="D175" s="14">
        <f t="shared" si="32"/>
        <v>0</v>
      </c>
      <c r="F175" s="234">
        <f t="shared" si="33"/>
        <v>0</v>
      </c>
      <c r="G175" s="278"/>
    </row>
    <row r="176" spans="1:8" ht="18.399999999999999" hidden="1" outlineLevel="1" x14ac:dyDescent="0.7">
      <c r="A176" s="15"/>
      <c r="B176" s="14">
        <v>0</v>
      </c>
      <c r="C176" s="311">
        <v>0</v>
      </c>
      <c r="D176" s="14">
        <f t="shared" si="32"/>
        <v>0</v>
      </c>
      <c r="F176" s="234">
        <f t="shared" si="33"/>
        <v>0</v>
      </c>
      <c r="G176" s="278"/>
    </row>
    <row r="177" spans="1:8" ht="18.399999999999999" hidden="1" outlineLevel="1" x14ac:dyDescent="0.7">
      <c r="A177" s="15"/>
      <c r="B177" s="14">
        <v>0</v>
      </c>
      <c r="C177" s="311">
        <v>0</v>
      </c>
      <c r="D177" s="14">
        <f t="shared" si="32"/>
        <v>0</v>
      </c>
      <c r="F177" s="234">
        <f t="shared" si="33"/>
        <v>0</v>
      </c>
      <c r="G177" s="278"/>
    </row>
    <row r="178" spans="1:8" ht="18.399999999999999" hidden="1" outlineLevel="1" x14ac:dyDescent="0.7">
      <c r="A178" s="15"/>
      <c r="B178" s="14">
        <v>0</v>
      </c>
      <c r="C178" s="311">
        <v>0</v>
      </c>
      <c r="D178" s="14">
        <f t="shared" si="32"/>
        <v>0</v>
      </c>
      <c r="F178" s="234">
        <f t="shared" si="33"/>
        <v>0</v>
      </c>
      <c r="G178" s="278"/>
    </row>
    <row r="179" spans="1:8" ht="18.399999999999999" hidden="1" outlineLevel="1" x14ac:dyDescent="0.7">
      <c r="A179" s="15"/>
      <c r="B179" s="14">
        <v>0</v>
      </c>
      <c r="C179" s="311">
        <v>0</v>
      </c>
      <c r="D179" s="14">
        <f t="shared" si="32"/>
        <v>0</v>
      </c>
      <c r="F179" s="234">
        <f t="shared" si="33"/>
        <v>0</v>
      </c>
      <c r="G179" s="278"/>
    </row>
    <row r="180" spans="1:8" ht="18.399999999999999" hidden="1" outlineLevel="1" x14ac:dyDescent="0.7">
      <c r="A180" s="15"/>
      <c r="B180" s="14">
        <v>0</v>
      </c>
      <c r="C180" s="311">
        <v>0</v>
      </c>
      <c r="D180" s="14">
        <f t="shared" si="32"/>
        <v>0</v>
      </c>
      <c r="F180" s="234">
        <f t="shared" si="33"/>
        <v>0</v>
      </c>
      <c r="G180" s="278"/>
    </row>
    <row r="181" spans="1:8" ht="18.399999999999999" hidden="1" outlineLevel="1" x14ac:dyDescent="0.7">
      <c r="A181" s="15"/>
      <c r="B181" s="14">
        <v>0</v>
      </c>
      <c r="C181" s="311">
        <v>0</v>
      </c>
      <c r="D181" s="14">
        <f t="shared" si="32"/>
        <v>0</v>
      </c>
      <c r="F181" s="234">
        <f t="shared" si="33"/>
        <v>0</v>
      </c>
      <c r="G181" s="278"/>
    </row>
    <row r="182" spans="1:8" ht="18.399999999999999" hidden="1" outlineLevel="1" x14ac:dyDescent="0.7">
      <c r="A182" s="15"/>
      <c r="B182" s="14">
        <v>0</v>
      </c>
      <c r="C182" s="311">
        <v>0</v>
      </c>
      <c r="D182" s="14">
        <f t="shared" si="32"/>
        <v>0</v>
      </c>
      <c r="F182" s="234">
        <f t="shared" si="33"/>
        <v>0</v>
      </c>
      <c r="G182" s="278"/>
    </row>
    <row r="183" spans="1:8" ht="18.399999999999999" hidden="1" outlineLevel="1" x14ac:dyDescent="0.7">
      <c r="A183" s="15"/>
      <c r="B183" s="14">
        <v>0</v>
      </c>
      <c r="C183" s="311">
        <v>0</v>
      </c>
      <c r="D183" s="14">
        <f t="shared" si="32"/>
        <v>0</v>
      </c>
      <c r="F183" s="234">
        <f t="shared" si="33"/>
        <v>0</v>
      </c>
      <c r="G183" s="278"/>
    </row>
    <row r="184" spans="1:8" ht="18.399999999999999" hidden="1" outlineLevel="1" x14ac:dyDescent="0.7">
      <c r="A184" s="15"/>
      <c r="B184" s="14">
        <v>0</v>
      </c>
      <c r="C184" s="311">
        <v>0</v>
      </c>
      <c r="D184" s="14">
        <f t="shared" si="32"/>
        <v>0</v>
      </c>
      <c r="F184" s="234">
        <f t="shared" si="33"/>
        <v>0</v>
      </c>
      <c r="G184" s="278"/>
    </row>
    <row r="185" spans="1:8" hidden="1" outlineLevel="1" x14ac:dyDescent="0.65"/>
    <row r="186" spans="1:8" ht="63.75" customHeight="1" collapsed="1" thickBot="1" x14ac:dyDescent="0.8">
      <c r="A186" s="222" t="s">
        <v>314</v>
      </c>
      <c r="B186" s="22" t="s">
        <v>28</v>
      </c>
      <c r="C186" s="313" t="s">
        <v>154</v>
      </c>
      <c r="D186" s="109" t="s">
        <v>155</v>
      </c>
      <c r="E186" s="356" t="s">
        <v>153</v>
      </c>
    </row>
    <row r="187" spans="1:8" ht="18.75" thickBot="1" x14ac:dyDescent="0.75">
      <c r="A187" s="60">
        <f>SUM(D188:D202)</f>
        <v>0</v>
      </c>
      <c r="B187" s="27" t="s">
        <v>4</v>
      </c>
      <c r="C187" s="309" t="s">
        <v>5</v>
      </c>
      <c r="D187" s="110">
        <f>SUM(D188:D189)</f>
        <v>0</v>
      </c>
      <c r="E187" s="357">
        <f>SUM(F188:F202)</f>
        <v>0</v>
      </c>
      <c r="F187" s="450" t="s">
        <v>53</v>
      </c>
      <c r="G187" s="451"/>
      <c r="H187" s="451"/>
    </row>
    <row r="188" spans="1:8" ht="18.399999999999999" x14ac:dyDescent="0.7">
      <c r="A188" s="17" t="s">
        <v>25</v>
      </c>
      <c r="B188" s="16">
        <v>15000</v>
      </c>
      <c r="C188" s="341"/>
      <c r="D188" s="16">
        <f>B188*C188</f>
        <v>0</v>
      </c>
      <c r="E188" s="341">
        <f>C188</f>
        <v>0</v>
      </c>
      <c r="G188" s="278"/>
      <c r="H188" s="247">
        <f>E188*B188</f>
        <v>0</v>
      </c>
    </row>
    <row r="189" spans="1:8" ht="18.399999999999999" x14ac:dyDescent="0.7">
      <c r="A189" s="15" t="s">
        <v>100</v>
      </c>
      <c r="B189" s="14">
        <v>210</v>
      </c>
      <c r="C189" s="342"/>
      <c r="D189" s="14">
        <f t="shared" ref="D189:D202" si="34">B189*C189</f>
        <v>0</v>
      </c>
      <c r="E189" s="342">
        <v>25</v>
      </c>
      <c r="F189" s="234"/>
      <c r="G189" s="278"/>
      <c r="H189" s="247">
        <f t="shared" ref="H189:H202" si="35">E189*B189</f>
        <v>5250</v>
      </c>
    </row>
    <row r="190" spans="1:8" ht="18.399999999999999" hidden="1" outlineLevel="1" x14ac:dyDescent="0.7">
      <c r="A190" s="15"/>
      <c r="B190" s="14"/>
      <c r="C190" s="311"/>
      <c r="D190" s="14">
        <f t="shared" si="34"/>
        <v>0</v>
      </c>
      <c r="F190" s="234">
        <f t="shared" ref="F190:F202" si="36">D190</f>
        <v>0</v>
      </c>
      <c r="G190" s="278"/>
      <c r="H190" s="247">
        <f t="shared" si="35"/>
        <v>0</v>
      </c>
    </row>
    <row r="191" spans="1:8" ht="18.399999999999999" hidden="1" outlineLevel="1" x14ac:dyDescent="0.7">
      <c r="A191" s="15"/>
      <c r="B191" s="14">
        <v>0</v>
      </c>
      <c r="C191" s="311"/>
      <c r="D191" s="14">
        <f t="shared" si="34"/>
        <v>0</v>
      </c>
      <c r="F191" s="234">
        <f t="shared" si="36"/>
        <v>0</v>
      </c>
      <c r="G191" s="278"/>
      <c r="H191" s="247">
        <f t="shared" si="35"/>
        <v>0</v>
      </c>
    </row>
    <row r="192" spans="1:8" ht="18.399999999999999" hidden="1" outlineLevel="1" x14ac:dyDescent="0.7">
      <c r="A192" s="15"/>
      <c r="B192" s="14">
        <v>0</v>
      </c>
      <c r="C192" s="311"/>
      <c r="D192" s="14">
        <f t="shared" si="34"/>
        <v>0</v>
      </c>
      <c r="F192" s="234">
        <f t="shared" si="36"/>
        <v>0</v>
      </c>
      <c r="G192" s="278"/>
      <c r="H192" s="247">
        <f t="shared" si="35"/>
        <v>0</v>
      </c>
    </row>
    <row r="193" spans="1:8" ht="18.399999999999999" hidden="1" outlineLevel="1" x14ac:dyDescent="0.7">
      <c r="A193" s="15"/>
      <c r="B193" s="14">
        <v>0</v>
      </c>
      <c r="C193" s="311"/>
      <c r="D193" s="14">
        <f t="shared" si="34"/>
        <v>0</v>
      </c>
      <c r="F193" s="234">
        <f t="shared" si="36"/>
        <v>0</v>
      </c>
      <c r="G193" s="278"/>
      <c r="H193" s="247">
        <f t="shared" si="35"/>
        <v>0</v>
      </c>
    </row>
    <row r="194" spans="1:8" ht="18.399999999999999" hidden="1" outlineLevel="1" x14ac:dyDescent="0.7">
      <c r="A194" s="15"/>
      <c r="B194" s="14">
        <v>0</v>
      </c>
      <c r="C194" s="311"/>
      <c r="D194" s="14">
        <f t="shared" si="34"/>
        <v>0</v>
      </c>
      <c r="F194" s="234">
        <f t="shared" si="36"/>
        <v>0</v>
      </c>
      <c r="G194" s="278"/>
      <c r="H194" s="247">
        <f t="shared" si="35"/>
        <v>0</v>
      </c>
    </row>
    <row r="195" spans="1:8" ht="18.399999999999999" hidden="1" outlineLevel="1" x14ac:dyDescent="0.7">
      <c r="A195" s="15"/>
      <c r="B195" s="14">
        <v>0</v>
      </c>
      <c r="C195" s="311"/>
      <c r="D195" s="14">
        <f t="shared" si="34"/>
        <v>0</v>
      </c>
      <c r="F195" s="234">
        <f t="shared" si="36"/>
        <v>0</v>
      </c>
      <c r="G195" s="278"/>
      <c r="H195" s="247">
        <f t="shared" si="35"/>
        <v>0</v>
      </c>
    </row>
    <row r="196" spans="1:8" ht="18.399999999999999" hidden="1" outlineLevel="1" x14ac:dyDescent="0.7">
      <c r="A196" s="15"/>
      <c r="B196" s="14">
        <v>0</v>
      </c>
      <c r="C196" s="311"/>
      <c r="D196" s="14">
        <f t="shared" si="34"/>
        <v>0</v>
      </c>
      <c r="F196" s="234">
        <f t="shared" si="36"/>
        <v>0</v>
      </c>
      <c r="G196" s="278"/>
      <c r="H196" s="247">
        <f t="shared" si="35"/>
        <v>0</v>
      </c>
    </row>
    <row r="197" spans="1:8" ht="18.399999999999999" hidden="1" outlineLevel="1" x14ac:dyDescent="0.7">
      <c r="A197" s="15"/>
      <c r="B197" s="14">
        <v>0</v>
      </c>
      <c r="C197" s="311"/>
      <c r="D197" s="14">
        <f t="shared" si="34"/>
        <v>0</v>
      </c>
      <c r="F197" s="234">
        <f t="shared" si="36"/>
        <v>0</v>
      </c>
      <c r="G197" s="278"/>
      <c r="H197" s="247">
        <f t="shared" si="35"/>
        <v>0</v>
      </c>
    </row>
    <row r="198" spans="1:8" ht="18.399999999999999" hidden="1" outlineLevel="1" x14ac:dyDescent="0.7">
      <c r="A198" s="15"/>
      <c r="B198" s="14">
        <v>0</v>
      </c>
      <c r="C198" s="311"/>
      <c r="D198" s="14">
        <f t="shared" si="34"/>
        <v>0</v>
      </c>
      <c r="F198" s="234">
        <f t="shared" si="36"/>
        <v>0</v>
      </c>
      <c r="G198" s="278"/>
      <c r="H198" s="247">
        <f t="shared" si="35"/>
        <v>0</v>
      </c>
    </row>
    <row r="199" spans="1:8" ht="18.399999999999999" hidden="1" outlineLevel="1" x14ac:dyDescent="0.7">
      <c r="A199" s="15"/>
      <c r="B199" s="14">
        <v>0</v>
      </c>
      <c r="C199" s="311"/>
      <c r="D199" s="14">
        <f t="shared" si="34"/>
        <v>0</v>
      </c>
      <c r="F199" s="234">
        <f t="shared" si="36"/>
        <v>0</v>
      </c>
      <c r="G199" s="278"/>
      <c r="H199" s="247">
        <f t="shared" si="35"/>
        <v>0</v>
      </c>
    </row>
    <row r="200" spans="1:8" ht="18.399999999999999" hidden="1" outlineLevel="1" x14ac:dyDescent="0.7">
      <c r="A200" s="15"/>
      <c r="B200" s="14">
        <v>0</v>
      </c>
      <c r="C200" s="311"/>
      <c r="D200" s="14">
        <f t="shared" si="34"/>
        <v>0</v>
      </c>
      <c r="F200" s="234">
        <f t="shared" si="36"/>
        <v>0</v>
      </c>
      <c r="G200" s="278"/>
      <c r="H200" s="247">
        <f t="shared" si="35"/>
        <v>0</v>
      </c>
    </row>
    <row r="201" spans="1:8" ht="18.399999999999999" hidden="1" outlineLevel="1" x14ac:dyDescent="0.7">
      <c r="A201" s="15"/>
      <c r="B201" s="14">
        <v>0</v>
      </c>
      <c r="C201" s="311"/>
      <c r="D201" s="14">
        <f t="shared" si="34"/>
        <v>0</v>
      </c>
      <c r="F201" s="234">
        <f t="shared" si="36"/>
        <v>0</v>
      </c>
      <c r="G201" s="278"/>
      <c r="H201" s="247">
        <f t="shared" si="35"/>
        <v>0</v>
      </c>
    </row>
    <row r="202" spans="1:8" ht="18.399999999999999" hidden="1" outlineLevel="1" x14ac:dyDescent="0.7">
      <c r="A202" s="15"/>
      <c r="B202" s="14">
        <v>0</v>
      </c>
      <c r="C202" s="311"/>
      <c r="D202" s="14">
        <f t="shared" si="34"/>
        <v>0</v>
      </c>
      <c r="F202" s="234">
        <f t="shared" si="36"/>
        <v>0</v>
      </c>
      <c r="G202" s="278"/>
      <c r="H202" s="247">
        <f t="shared" si="35"/>
        <v>0</v>
      </c>
    </row>
    <row r="203" spans="1:8" ht="63.75" customHeight="1" collapsed="1" thickBot="1" x14ac:dyDescent="0.75">
      <c r="A203" s="23" t="s">
        <v>26</v>
      </c>
      <c r="B203" s="22" t="s">
        <v>28</v>
      </c>
      <c r="C203" s="313" t="s">
        <v>154</v>
      </c>
      <c r="D203" s="109" t="s">
        <v>155</v>
      </c>
      <c r="E203" s="356" t="s">
        <v>153</v>
      </c>
    </row>
    <row r="204" spans="1:8" ht="18.75" thickBot="1" x14ac:dyDescent="0.75">
      <c r="A204" s="60">
        <f>SUM(D205:D208)</f>
        <v>0</v>
      </c>
      <c r="B204" s="27" t="s">
        <v>4</v>
      </c>
      <c r="C204" s="309" t="s">
        <v>5</v>
      </c>
      <c r="D204" s="110">
        <f>SUM(D205:D207)</f>
        <v>0</v>
      </c>
      <c r="E204" s="357">
        <f>SUM(F205:F208)</f>
        <v>0</v>
      </c>
      <c r="F204" s="450" t="s">
        <v>53</v>
      </c>
      <c r="G204" s="451"/>
      <c r="H204" s="451"/>
    </row>
    <row r="205" spans="1:8" ht="18.399999999999999" x14ac:dyDescent="0.7">
      <c r="A205" s="52" t="s">
        <v>259</v>
      </c>
      <c r="B205" s="16">
        <v>5000</v>
      </c>
      <c r="C205" s="343"/>
      <c r="D205" s="16">
        <f>B205*C205</f>
        <v>0</v>
      </c>
      <c r="E205" s="365">
        <f>C205</f>
        <v>0</v>
      </c>
      <c r="F205" s="234"/>
      <c r="G205" s="278"/>
      <c r="H205" s="291">
        <f t="shared" ref="H205:H218" si="37">E205*B205</f>
        <v>0</v>
      </c>
    </row>
    <row r="206" spans="1:8" ht="30" x14ac:dyDescent="0.7">
      <c r="A206" s="50" t="s">
        <v>267</v>
      </c>
      <c r="B206" s="14">
        <v>9000</v>
      </c>
      <c r="C206" s="314"/>
      <c r="D206" s="14">
        <f>B206*C206</f>
        <v>0</v>
      </c>
      <c r="E206" s="314">
        <f>C206</f>
        <v>0</v>
      </c>
      <c r="F206" s="234"/>
      <c r="G206" s="278"/>
      <c r="H206" s="291">
        <f t="shared" si="37"/>
        <v>0</v>
      </c>
    </row>
    <row r="207" spans="1:8" ht="18.399999999999999" x14ac:dyDescent="0.7">
      <c r="A207" s="15"/>
      <c r="B207" s="14"/>
      <c r="C207" s="314"/>
      <c r="D207" s="14">
        <f>B207*C207</f>
        <v>0</v>
      </c>
      <c r="E207" s="314">
        <f>C207</f>
        <v>0</v>
      </c>
      <c r="F207" s="234"/>
      <c r="G207" s="278"/>
      <c r="H207" s="291">
        <f t="shared" si="37"/>
        <v>0</v>
      </c>
    </row>
    <row r="208" spans="1:8" ht="18.399999999999999" hidden="1" outlineLevel="1" x14ac:dyDescent="0.7">
      <c r="B208" s="14">
        <v>500</v>
      </c>
      <c r="C208" s="314"/>
      <c r="D208" s="14"/>
      <c r="E208" s="314"/>
      <c r="F208" s="234"/>
      <c r="G208" s="278"/>
      <c r="H208" s="291">
        <f t="shared" si="37"/>
        <v>0</v>
      </c>
    </row>
    <row r="209" spans="1:15" ht="18.399999999999999" hidden="1" outlineLevel="1" x14ac:dyDescent="0.7">
      <c r="A209" s="15"/>
      <c r="B209" s="14">
        <v>500</v>
      </c>
      <c r="C209" s="314"/>
      <c r="D209" s="14"/>
      <c r="E209" s="314"/>
      <c r="F209" s="234"/>
      <c r="G209" s="278"/>
      <c r="H209" s="291">
        <f t="shared" si="37"/>
        <v>0</v>
      </c>
    </row>
    <row r="210" spans="1:15" ht="18.399999999999999" hidden="1" outlineLevel="1" x14ac:dyDescent="0.7">
      <c r="A210" s="15"/>
      <c r="B210" s="14">
        <v>500</v>
      </c>
      <c r="C210" s="314"/>
      <c r="D210" s="14"/>
      <c r="E210" s="314"/>
      <c r="F210" s="234"/>
      <c r="G210" s="278"/>
      <c r="H210" s="291">
        <f t="shared" si="37"/>
        <v>0</v>
      </c>
    </row>
    <row r="211" spans="1:15" ht="18.399999999999999" hidden="1" outlineLevel="1" x14ac:dyDescent="0.7">
      <c r="A211" s="15"/>
      <c r="B211" s="14">
        <v>500</v>
      </c>
      <c r="C211" s="314"/>
      <c r="D211" s="14"/>
      <c r="E211" s="314"/>
      <c r="F211" s="234"/>
      <c r="G211" s="278"/>
      <c r="H211" s="291">
        <f t="shared" si="37"/>
        <v>0</v>
      </c>
    </row>
    <row r="212" spans="1:15" ht="18.399999999999999" hidden="1" outlineLevel="1" x14ac:dyDescent="0.7">
      <c r="A212" s="15"/>
      <c r="B212" s="14">
        <v>500</v>
      </c>
      <c r="C212" s="314"/>
      <c r="D212" s="14"/>
      <c r="E212" s="314"/>
      <c r="F212" s="234"/>
      <c r="G212" s="278"/>
      <c r="H212" s="291">
        <f t="shared" si="37"/>
        <v>0</v>
      </c>
    </row>
    <row r="213" spans="1:15" ht="18.399999999999999" hidden="1" outlineLevel="1" x14ac:dyDescent="0.7">
      <c r="A213" s="15"/>
      <c r="B213" s="14">
        <v>500</v>
      </c>
      <c r="C213" s="314"/>
      <c r="D213" s="14"/>
      <c r="E213" s="314"/>
      <c r="F213" s="234"/>
      <c r="G213" s="278"/>
      <c r="H213" s="291">
        <f t="shared" si="37"/>
        <v>0</v>
      </c>
    </row>
    <row r="214" spans="1:15" ht="18.399999999999999" hidden="1" outlineLevel="1" x14ac:dyDescent="0.7">
      <c r="A214" s="15"/>
      <c r="B214" s="14">
        <v>500</v>
      </c>
      <c r="C214" s="314"/>
      <c r="D214" s="14"/>
      <c r="E214" s="314"/>
      <c r="F214" s="234"/>
      <c r="G214" s="278"/>
      <c r="H214" s="291">
        <f t="shared" si="37"/>
        <v>0</v>
      </c>
    </row>
    <row r="215" spans="1:15" ht="18.399999999999999" hidden="1" outlineLevel="1" x14ac:dyDescent="0.7">
      <c r="A215" s="15"/>
      <c r="B215" s="14">
        <v>500</v>
      </c>
      <c r="C215" s="314"/>
      <c r="D215" s="14"/>
      <c r="E215" s="314"/>
      <c r="F215" s="234"/>
      <c r="G215" s="278"/>
      <c r="H215" s="291">
        <f t="shared" si="37"/>
        <v>0</v>
      </c>
    </row>
    <row r="216" spans="1:15" ht="18.399999999999999" hidden="1" outlineLevel="1" x14ac:dyDescent="0.7">
      <c r="A216" s="15"/>
      <c r="B216" s="14">
        <v>500</v>
      </c>
      <c r="C216" s="314"/>
      <c r="D216" s="14"/>
      <c r="E216" s="314"/>
      <c r="F216" s="234"/>
      <c r="G216" s="278"/>
      <c r="H216" s="291">
        <f t="shared" si="37"/>
        <v>0</v>
      </c>
    </row>
    <row r="217" spans="1:15" ht="18.399999999999999" hidden="1" outlineLevel="1" x14ac:dyDescent="0.7">
      <c r="A217" s="15"/>
      <c r="B217" s="14">
        <v>500</v>
      </c>
      <c r="C217" s="314"/>
      <c r="D217" s="14"/>
      <c r="E217" s="314"/>
      <c r="F217" s="234"/>
      <c r="G217" s="278"/>
      <c r="H217" s="291">
        <f t="shared" si="37"/>
        <v>0</v>
      </c>
    </row>
    <row r="218" spans="1:15" ht="18.399999999999999" hidden="1" outlineLevel="1" x14ac:dyDescent="0.7">
      <c r="A218" s="15"/>
      <c r="B218" s="14">
        <v>500</v>
      </c>
      <c r="C218" s="314"/>
      <c r="D218" s="14"/>
      <c r="E218" s="314"/>
      <c r="F218" s="234"/>
      <c r="G218" s="278"/>
      <c r="H218" s="291">
        <f t="shared" si="37"/>
        <v>0</v>
      </c>
    </row>
    <row r="219" spans="1:15" ht="18.399999999999999" hidden="1" outlineLevel="1" x14ac:dyDescent="0.7">
      <c r="A219" s="15"/>
      <c r="B219" s="14">
        <v>500</v>
      </c>
      <c r="C219" s="314"/>
      <c r="D219" s="14"/>
      <c r="E219" s="314"/>
      <c r="F219" s="234"/>
      <c r="G219" s="278"/>
    </row>
    <row r="220" spans="1:15" ht="18.399999999999999" hidden="1" outlineLevel="1" x14ac:dyDescent="0.7">
      <c r="B220" s="14">
        <v>500</v>
      </c>
      <c r="C220" s="314"/>
      <c r="D220" s="14"/>
      <c r="E220" s="314"/>
    </row>
    <row r="221" spans="1:15" ht="63.75" customHeight="1" collapsed="1" thickBot="1" x14ac:dyDescent="0.75">
      <c r="A221" s="23" t="s">
        <v>27</v>
      </c>
      <c r="B221" s="22" t="s">
        <v>28</v>
      </c>
      <c r="C221" s="313" t="s">
        <v>154</v>
      </c>
      <c r="D221" s="109" t="s">
        <v>155</v>
      </c>
      <c r="E221" s="356" t="s">
        <v>153</v>
      </c>
    </row>
    <row r="222" spans="1:15" ht="18.75" thickBot="1" x14ac:dyDescent="0.75">
      <c r="A222" s="60">
        <f>SUM(D223:D238)</f>
        <v>0</v>
      </c>
      <c r="B222" s="27" t="s">
        <v>4</v>
      </c>
      <c r="C222" s="309" t="s">
        <v>5</v>
      </c>
      <c r="D222" s="110">
        <f>SUM(D223:D244)</f>
        <v>0</v>
      </c>
      <c r="E222" s="357">
        <f>SUM(F223:F238)</f>
        <v>0</v>
      </c>
      <c r="F222" s="450"/>
      <c r="G222" s="451"/>
      <c r="H222" s="451"/>
    </row>
    <row r="223" spans="1:15" ht="32.65" thickBot="1" x14ac:dyDescent="0.75">
      <c r="A223" s="3" t="s">
        <v>266</v>
      </c>
      <c r="B223" s="200">
        <v>4500</v>
      </c>
      <c r="C223" s="344"/>
      <c r="D223" s="16">
        <f t="shared" ref="D223:D238" si="38">B223*C223</f>
        <v>0</v>
      </c>
      <c r="E223" s="344">
        <f>C223</f>
        <v>0</v>
      </c>
      <c r="F223" s="234"/>
      <c r="G223" s="278"/>
      <c r="H223" s="291">
        <f t="shared" ref="H223:H239" si="39">E223*B223</f>
        <v>0</v>
      </c>
      <c r="J223" s="28" t="s">
        <v>71</v>
      </c>
      <c r="K223" s="29" t="s">
        <v>47</v>
      </c>
      <c r="L223" s="30" t="s">
        <v>48</v>
      </c>
      <c r="M223" s="30" t="s">
        <v>49</v>
      </c>
      <c r="N223" s="31" t="s">
        <v>50</v>
      </c>
      <c r="O223" s="32">
        <v>3000</v>
      </c>
    </row>
    <row r="224" spans="1:15" s="77" customFormat="1" ht="35.450000000000003" customHeight="1" thickBot="1" x14ac:dyDescent="0.5">
      <c r="A224" s="52" t="s">
        <v>77</v>
      </c>
      <c r="B224" s="53">
        <v>3000</v>
      </c>
      <c r="C224" s="345"/>
      <c r="D224" s="48">
        <f t="shared" si="38"/>
        <v>0</v>
      </c>
      <c r="E224" s="345">
        <f t="shared" ref="E224:E239" si="40">C224</f>
        <v>0</v>
      </c>
      <c r="F224" s="235"/>
      <c r="G224" s="280"/>
      <c r="H224" s="291">
        <f t="shared" si="39"/>
        <v>0</v>
      </c>
      <c r="J224" s="240">
        <v>6</v>
      </c>
      <c r="K224" s="237">
        <v>3</v>
      </c>
      <c r="L224" s="144">
        <f>J224*K224*10</f>
        <v>180</v>
      </c>
      <c r="M224" s="145">
        <f>L224*1.6</f>
        <v>288</v>
      </c>
      <c r="N224" s="146">
        <f>M224/25</f>
        <v>11.52</v>
      </c>
      <c r="O224" s="238">
        <f>N224*O223</f>
        <v>34560</v>
      </c>
    </row>
    <row r="225" spans="1:8" ht="18.399999999999999" x14ac:dyDescent="0.7">
      <c r="A225" s="88" t="s">
        <v>128</v>
      </c>
      <c r="B225" s="53">
        <v>3000</v>
      </c>
      <c r="C225" s="344"/>
      <c r="D225" s="14">
        <f t="shared" si="38"/>
        <v>0</v>
      </c>
      <c r="E225" s="344">
        <f t="shared" si="40"/>
        <v>0</v>
      </c>
      <c r="F225" s="234"/>
      <c r="G225" s="278"/>
      <c r="H225" s="291">
        <f t="shared" si="39"/>
        <v>0</v>
      </c>
    </row>
    <row r="226" spans="1:8" ht="18.399999999999999" x14ac:dyDescent="0.7">
      <c r="A226" s="230" t="s">
        <v>184</v>
      </c>
      <c r="B226" s="14">
        <v>900</v>
      </c>
      <c r="C226" s="344"/>
      <c r="D226" s="14">
        <f>B226*C226</f>
        <v>0</v>
      </c>
      <c r="E226" s="344">
        <f>C226</f>
        <v>0</v>
      </c>
      <c r="F226" s="234"/>
      <c r="G226" s="278"/>
      <c r="H226" s="291">
        <f t="shared" si="39"/>
        <v>0</v>
      </c>
    </row>
    <row r="227" spans="1:8" ht="18.399999999999999" x14ac:dyDescent="0.7">
      <c r="A227" s="15" t="s">
        <v>79</v>
      </c>
      <c r="B227" s="14">
        <v>800</v>
      </c>
      <c r="C227" s="374"/>
      <c r="D227" s="14">
        <f t="shared" si="38"/>
        <v>0</v>
      </c>
      <c r="E227" s="374">
        <f t="shared" si="40"/>
        <v>0</v>
      </c>
      <c r="F227" s="234"/>
      <c r="G227" s="278"/>
      <c r="H227" s="291">
        <f t="shared" si="39"/>
        <v>0</v>
      </c>
    </row>
    <row r="228" spans="1:8" ht="18.399999999999999" x14ac:dyDescent="0.7">
      <c r="A228" s="15" t="s">
        <v>142</v>
      </c>
      <c r="B228" s="14">
        <v>1600</v>
      </c>
      <c r="C228" s="346"/>
      <c r="D228" s="14">
        <f t="shared" si="38"/>
        <v>0</v>
      </c>
      <c r="E228" s="346">
        <f t="shared" si="40"/>
        <v>0</v>
      </c>
      <c r="F228" s="234"/>
      <c r="G228" s="278"/>
      <c r="H228" s="291">
        <f t="shared" si="39"/>
        <v>0</v>
      </c>
    </row>
    <row r="229" spans="1:8" ht="18.399999999999999" x14ac:dyDescent="0.7">
      <c r="A229" s="15" t="s">
        <v>143</v>
      </c>
      <c r="B229" s="14">
        <v>3000</v>
      </c>
      <c r="C229" s="344"/>
      <c r="D229" s="14">
        <f t="shared" si="38"/>
        <v>0</v>
      </c>
      <c r="E229" s="344">
        <f t="shared" si="40"/>
        <v>0</v>
      </c>
      <c r="F229" s="234"/>
      <c r="G229" s="278"/>
      <c r="H229" s="291">
        <f t="shared" si="39"/>
        <v>0</v>
      </c>
    </row>
    <row r="230" spans="1:8" ht="18.399999999999999" x14ac:dyDescent="0.7">
      <c r="A230" s="15" t="s">
        <v>129</v>
      </c>
      <c r="B230" s="14">
        <v>3000</v>
      </c>
      <c r="C230" s="347"/>
      <c r="D230" s="14">
        <f t="shared" si="38"/>
        <v>0</v>
      </c>
      <c r="E230" s="347">
        <f t="shared" si="40"/>
        <v>0</v>
      </c>
      <c r="F230" s="234"/>
      <c r="G230" s="278"/>
      <c r="H230" s="291">
        <f t="shared" si="39"/>
        <v>0</v>
      </c>
    </row>
    <row r="231" spans="1:8" ht="18.399999999999999" x14ac:dyDescent="0.7">
      <c r="A231" s="15" t="s">
        <v>112</v>
      </c>
      <c r="B231" s="14">
        <v>5000</v>
      </c>
      <c r="C231" s="348"/>
      <c r="D231" s="14">
        <f t="shared" si="38"/>
        <v>0</v>
      </c>
      <c r="E231" s="348">
        <f t="shared" si="40"/>
        <v>0</v>
      </c>
      <c r="F231" s="234"/>
      <c r="G231" s="278"/>
      <c r="H231" s="291">
        <f t="shared" si="39"/>
        <v>0</v>
      </c>
    </row>
    <row r="232" spans="1:8" ht="18.399999999999999" x14ac:dyDescent="0.7">
      <c r="A232" s="15" t="s">
        <v>151</v>
      </c>
      <c r="B232" s="14">
        <v>800</v>
      </c>
      <c r="C232" s="349"/>
      <c r="D232" s="14">
        <f t="shared" si="38"/>
        <v>0</v>
      </c>
      <c r="E232" s="349">
        <f t="shared" si="40"/>
        <v>0</v>
      </c>
      <c r="F232" s="234"/>
      <c r="G232" s="278"/>
      <c r="H232" s="291">
        <f t="shared" si="39"/>
        <v>0</v>
      </c>
    </row>
    <row r="233" spans="1:8" ht="18.399999999999999" x14ac:dyDescent="0.7">
      <c r="A233" s="15" t="s">
        <v>144</v>
      </c>
      <c r="B233" s="14">
        <v>1400</v>
      </c>
      <c r="C233" s="349"/>
      <c r="D233" s="14">
        <f t="shared" si="38"/>
        <v>0</v>
      </c>
      <c r="E233" s="349">
        <f t="shared" si="40"/>
        <v>0</v>
      </c>
      <c r="F233" s="234"/>
      <c r="G233" s="278"/>
      <c r="H233" s="291">
        <f t="shared" si="39"/>
        <v>0</v>
      </c>
    </row>
    <row r="234" spans="1:8" ht="18.399999999999999" x14ac:dyDescent="0.7">
      <c r="A234" s="102" t="s">
        <v>130</v>
      </c>
      <c r="B234" s="14">
        <v>300</v>
      </c>
      <c r="C234" s="350"/>
      <c r="D234" s="104">
        <f t="shared" si="38"/>
        <v>0</v>
      </c>
      <c r="E234" s="350">
        <f t="shared" si="40"/>
        <v>0</v>
      </c>
      <c r="F234" s="234"/>
      <c r="G234" s="278"/>
      <c r="H234" s="291">
        <f t="shared" si="39"/>
        <v>0</v>
      </c>
    </row>
    <row r="235" spans="1:8" ht="18.399999999999999" x14ac:dyDescent="0.7">
      <c r="A235" s="102" t="s">
        <v>131</v>
      </c>
      <c r="B235" s="14">
        <v>140</v>
      </c>
      <c r="C235" s="350"/>
      <c r="D235" s="104">
        <f t="shared" si="38"/>
        <v>0</v>
      </c>
      <c r="E235" s="350">
        <f t="shared" si="40"/>
        <v>0</v>
      </c>
      <c r="F235" s="234"/>
      <c r="G235" s="278"/>
      <c r="H235" s="291">
        <f t="shared" si="39"/>
        <v>0</v>
      </c>
    </row>
    <row r="236" spans="1:8" ht="18.399999999999999" x14ac:dyDescent="0.7">
      <c r="A236" s="103"/>
      <c r="B236" s="14"/>
      <c r="C236" s="311"/>
      <c r="D236" s="104">
        <f t="shared" si="38"/>
        <v>0</v>
      </c>
      <c r="E236" s="311">
        <f t="shared" si="40"/>
        <v>0</v>
      </c>
      <c r="F236" s="234"/>
      <c r="G236" s="278"/>
      <c r="H236" s="291">
        <f t="shared" si="39"/>
        <v>0</v>
      </c>
    </row>
    <row r="237" spans="1:8" ht="18.399999999999999" x14ac:dyDescent="0.7">
      <c r="A237" s="102" t="s">
        <v>139</v>
      </c>
      <c r="B237" s="14">
        <v>3000</v>
      </c>
      <c r="C237" s="351"/>
      <c r="D237" s="104">
        <f t="shared" si="38"/>
        <v>0</v>
      </c>
      <c r="E237" s="351">
        <f t="shared" si="40"/>
        <v>0</v>
      </c>
      <c r="F237" s="234"/>
      <c r="G237" s="278"/>
      <c r="H237" s="291">
        <f t="shared" si="39"/>
        <v>0</v>
      </c>
    </row>
    <row r="238" spans="1:8" ht="18.399999999999999" x14ac:dyDescent="0.7">
      <c r="A238" s="102" t="s">
        <v>140</v>
      </c>
      <c r="B238" s="14">
        <v>360</v>
      </c>
      <c r="C238" s="350"/>
      <c r="D238" s="104">
        <f t="shared" si="38"/>
        <v>0</v>
      </c>
      <c r="E238" s="350">
        <f t="shared" si="40"/>
        <v>0</v>
      </c>
      <c r="F238" s="234"/>
      <c r="G238" s="278"/>
      <c r="H238" s="291">
        <f t="shared" si="39"/>
        <v>0</v>
      </c>
    </row>
    <row r="239" spans="1:8" x14ac:dyDescent="0.65">
      <c r="B239" s="105"/>
      <c r="C239" s="339"/>
      <c r="E239" s="339">
        <f t="shared" si="40"/>
        <v>0</v>
      </c>
      <c r="H239" s="291">
        <f t="shared" si="39"/>
        <v>0</v>
      </c>
    </row>
  </sheetData>
  <mergeCells count="21">
    <mergeCell ref="J107:L107"/>
    <mergeCell ref="F162:H162"/>
    <mergeCell ref="F14:H14"/>
    <mergeCell ref="H7:J7"/>
    <mergeCell ref="F126:H126"/>
    <mergeCell ref="F87:H87"/>
    <mergeCell ref="F144:H144"/>
    <mergeCell ref="B1:D1"/>
    <mergeCell ref="F222:H222"/>
    <mergeCell ref="F204:H204"/>
    <mergeCell ref="F32:H32"/>
    <mergeCell ref="F107:H107"/>
    <mergeCell ref="F97:H97"/>
    <mergeCell ref="F187:H187"/>
    <mergeCell ref="A5:F5"/>
    <mergeCell ref="B6:D6"/>
    <mergeCell ref="F8:H8"/>
    <mergeCell ref="A4:E4"/>
    <mergeCell ref="F169:H169"/>
    <mergeCell ref="F70:H70"/>
    <mergeCell ref="F49:H49"/>
  </mergeCells>
  <hyperlinks>
    <hyperlink ref="B6" r:id="rId1" xr:uid="{00000000-0004-0000-0200-000000000000}"/>
  </hyperlinks>
  <pageMargins left="0.70866141732283472" right="0.70866141732283472" top="0.33" bottom="0.2" header="0.24" footer="0.19685039370078741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Róbert AuraColor</dc:creator>
  <cp:lastModifiedBy>Tóth Róbert AuraColor</cp:lastModifiedBy>
  <cp:lastPrinted>2023-06-06T05:22:05Z</cp:lastPrinted>
  <dcterms:created xsi:type="dcterms:W3CDTF">2013-09-06T04:46:12Z</dcterms:created>
  <dcterms:modified xsi:type="dcterms:W3CDTF">2023-12-30T23:19:10Z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